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72" windowWidth="11340" windowHeight="6492" tabRatio="782" firstSheet="55" activeTab="60"/>
  </bookViews>
  <sheets>
    <sheet name="Vendégl szakköz 2013 bontott" sheetId="57" state="hidden" r:id="rId1"/>
    <sheet name="Idegenvezető" sheetId="45" state="hidden" r:id="rId2"/>
    <sheet name="Utazásügyintéző" sheetId="44" state="hidden" r:id="rId3"/>
    <sheet name="Cukrász szaktech_2020" sheetId="111" r:id="rId4"/>
    <sheet name="Szakács szaktech_2020" sheetId="112" r:id="rId5"/>
    <sheet name="Pincér-vendtéri szakt 2020" sheetId="113" r:id="rId6"/>
    <sheet name="Vendéglátásszervező 10-11.évf" sheetId="97" r:id="rId7"/>
    <sheet name="Vendéglátásszervező 12. évf" sheetId="98" r:id="rId8"/>
    <sheet name="Vendszervező vendéglős 13.évf" sheetId="89" r:id="rId9"/>
    <sheet name="Vendégl szakgimnázium 13.évf" sheetId="56" state="hidden" r:id="rId10"/>
    <sheet name="NYEK" sheetId="122" r:id="rId11"/>
    <sheet name="Német-magyat tur. idvez 9." sheetId="118" r:id="rId12"/>
    <sheet name="Német-magyat tur. szerv 9." sheetId="119" r:id="rId13"/>
    <sheet name="Német-magyar tur. szakg10.11évf" sheetId="99" r:id="rId14"/>
    <sheet name="Német-magyar tur. szakg 12.é" sheetId="96" r:id="rId15"/>
    <sheet name="Német-magyar tur. szakgimn 13.é" sheetId="59" r:id="rId16"/>
    <sheet name="Turisztikai szervező bontott" sheetId="60" state="hidden" r:id="rId17"/>
    <sheet name="Turisztikai szerv. 2 éves 2013" sheetId="61" state="hidden" r:id="rId18"/>
    <sheet name="Idegenvezető 2013" sheetId="62" state="hidden" r:id="rId19"/>
    <sheet name="Idegenvezető bontott 2013" sheetId="63" state="hidden" r:id="rId20"/>
    <sheet name="Idegenvezető 2 éves 2013" sheetId="64" state="hidden" r:id="rId21"/>
    <sheet name="Idegenvezető 2013-14 spec" sheetId="65" state="hidden" r:id="rId22"/>
    <sheet name="Szakiskola 4éves kamarás" sheetId="49" state="hidden" r:id="rId23"/>
    <sheet name="Szakiskola előrehozott 2012-től" sheetId="55" state="hidden" r:id="rId24"/>
    <sheet name="Turisztika idvez 9. évf" sheetId="121" r:id="rId25"/>
    <sheet name="Idegenvezető szakgimn 10.11.évf" sheetId="101" r:id="rId26"/>
    <sheet name="Idegenvezető szakgimn 12.13.é" sheetId="91" r:id="rId27"/>
    <sheet name="Turisztikai szervező 9. évf" sheetId="120" r:id="rId28"/>
    <sheet name="Turisztikai szervező 10.é11.vf" sheetId="100" r:id="rId29"/>
    <sheet name="Turisztikai szervező 12.13.é" sheetId="90" r:id="rId30"/>
    <sheet name="Cukrász 2013 bontott" sheetId="74" state="hidden" r:id="rId31"/>
    <sheet name="Szakács 2013 bontott" sheetId="76" state="hidden" r:id="rId32"/>
    <sheet name="Pincér 2013 bontott" sheetId="78" state="hidden" r:id="rId33"/>
    <sheet name="Vip eladó 2013 bontott" sheetId="80" state="hidden" r:id="rId34"/>
    <sheet name="Szakiskola előrehozott" sheetId="43" state="hidden" r:id="rId35"/>
    <sheet name="Panziós Jókais előrehozott" sheetId="53" state="hidden" r:id="rId36"/>
    <sheet name="Panziós 2 éves" sheetId="52" state="hidden" r:id="rId37"/>
    <sheet name="Gimi humán 2013 bontott" sheetId="68" state="hidden" r:id="rId38"/>
    <sheet name="Gimi reál 2013 bontott" sheetId="70" state="hidden" r:id="rId39"/>
    <sheet name="Angol magyar gimi 2013 bontott" sheetId="72" state="hidden" r:id="rId40"/>
    <sheet name="Cukrász 11.évf" sheetId="93" state="hidden" r:id="rId41"/>
    <sheet name="Cukrász 9. évf 2020" sheetId="114" r:id="rId42"/>
    <sheet name="Cukrász 10.11. évf" sheetId="103" r:id="rId43"/>
    <sheet name="Szakács 11.évf" sheetId="104" state="hidden" r:id="rId44"/>
    <sheet name="Szakács 9. évf 2020" sheetId="115" r:id="rId45"/>
    <sheet name="Szakács 10.11. évf" sheetId="94" r:id="rId46"/>
    <sheet name="Pincér 11.évf" sheetId="95" state="hidden" r:id="rId47"/>
    <sheet name="Pincér 9. évf 2020" sheetId="116" r:id="rId48"/>
    <sheet name="Pincér 10.11. évf" sheetId="105" r:id="rId49"/>
    <sheet name="KSZ Cukrász 11.12.évf" sheetId="102" r:id="rId50"/>
    <sheet name="KSZ Pincér 12. évf" sheetId="108" r:id="rId51"/>
    <sheet name="KSZ Szakács 11.12. évf " sheetId="109" r:id="rId52"/>
    <sheet name="Vendégl.szerv 14. évf" sheetId="107" r:id="rId53"/>
    <sheet name="Vendégl.szerv 13. évf" sheetId="110" r:id="rId54"/>
    <sheet name="Turisztikai szervező felnőtt" sheetId="123" r:id="rId55"/>
    <sheet name=" Vendéglátászservező felnőtt" sheetId="124" r:id="rId56"/>
    <sheet name="esti szakács szaktechnikus" sheetId="125" r:id="rId57"/>
    <sheet name="esti cukrász szaktechnikus" sheetId="126" r:id="rId58"/>
    <sheet name="esti vendégtéri szaktechnikus" sheetId="127" r:id="rId59"/>
    <sheet name="esti turisztika" sheetId="128" r:id="rId60"/>
    <sheet name="esti gimi" sheetId="129" r:id="rId61"/>
  </sheets>
  <definedNames>
    <definedName name="_xlnm.Print_Area" localSheetId="42">'Cukrász 10.11. évf'!$A$1:$S$28</definedName>
    <definedName name="_xlnm.Print_Area" localSheetId="41">'Cukrász 9. évf 2020'!$A$1:$G$34</definedName>
    <definedName name="_xlnm.Print_Area" localSheetId="3">'Cukrász szaktech_2020'!$A$1:$K$42</definedName>
    <definedName name="_xlnm.Print_Area" localSheetId="1">Idegenvezető!$A$1:$D$24</definedName>
    <definedName name="_xlnm.Print_Area" localSheetId="25">'Idegenvezető szakgimn 10.11.évf'!$A$1:$L$52</definedName>
    <definedName name="_xlnm.Print_Area" localSheetId="26">'Idegenvezető szakgimn 12.13.é'!$A$1:$L$63</definedName>
    <definedName name="_xlnm.Print_Area" localSheetId="14">'Német-magyar tur. szakg 12.é'!$A$1:$N$56</definedName>
    <definedName name="_xlnm.Print_Area" localSheetId="13">'Német-magyar tur. szakg10.11évf'!$A$1:$N$49</definedName>
    <definedName name="_xlnm.Print_Area" localSheetId="11">'Német-magyat tur. idvez 9.'!$A$1:$L$46</definedName>
    <definedName name="_xlnm.Print_Area" localSheetId="12">'Német-magyat tur. szerv 9.'!$A$1:$L$48</definedName>
    <definedName name="_xlnm.Print_Area" localSheetId="10">NYEK!$A$1:$N$46</definedName>
    <definedName name="_xlnm.Print_Area" localSheetId="48">'Pincér 10.11. évf'!$A$1:$S$28</definedName>
    <definedName name="_xlnm.Print_Area" localSheetId="47">'Pincér 9. évf 2020'!$A$1:$G$34</definedName>
    <definedName name="_xlnm.Print_Area" localSheetId="5">'Pincér-vendtéri szakt 2020'!$A$1:$K$42</definedName>
    <definedName name="_xlnm.Print_Area" localSheetId="45">'Szakács 10.11. évf'!$A$1:$S$29</definedName>
    <definedName name="_xlnm.Print_Area" localSheetId="44">'Szakács 9. évf 2020'!$A$1:$G$34</definedName>
    <definedName name="_xlnm.Print_Area" localSheetId="4">'Szakács szaktech_2020'!$A$1:$K$43</definedName>
    <definedName name="_xlnm.Print_Area" localSheetId="34">'Szakiskola előrehozott'!$A$1:$J$23</definedName>
    <definedName name="_xlnm.Print_Area" localSheetId="24">'Turisztika idvez 9. évf'!$A$1:$K$42</definedName>
    <definedName name="_xlnm.Print_Area" localSheetId="28">'Turisztikai szervező 10.é11.vf'!$A$1:$L$48</definedName>
    <definedName name="_xlnm.Print_Area" localSheetId="29">'Turisztikai szervező 12.13.é'!$A$1:$L$55</definedName>
    <definedName name="_xlnm.Print_Area" localSheetId="27">'Turisztikai szervező 9. évf'!$A$1:$K$42</definedName>
    <definedName name="_xlnm.Print_Area" localSheetId="2">Utazásügyintéző!$A$1:$C$31</definedName>
    <definedName name="_xlnm.Print_Area" localSheetId="6">'Vendéglátásszervező 10-11.évf'!$A$1:$L$51</definedName>
    <definedName name="_xlnm.Print_Area" localSheetId="7">'Vendéglátásszervező 12. évf'!$A$1:$L$55</definedName>
    <definedName name="_xlnm.Print_Area" localSheetId="8">'Vendszervező vendéglős 13.évf'!$A$1:$L$55</definedName>
  </definedNames>
  <calcPr calcId="145621"/>
</workbook>
</file>

<file path=xl/calcChain.xml><?xml version="1.0" encoding="utf-8"?>
<calcChain xmlns="http://schemas.openxmlformats.org/spreadsheetml/2006/main">
  <c r="F15" i="129" l="1"/>
  <c r="E15" i="129"/>
  <c r="D15" i="129"/>
  <c r="C15" i="129"/>
  <c r="O20" i="128"/>
  <c r="L20" i="128"/>
  <c r="L21" i="128" s="1"/>
  <c r="P19" i="128"/>
  <c r="M19" i="128"/>
  <c r="D19" i="128"/>
  <c r="H19" i="128" s="1"/>
  <c r="C19" i="128"/>
  <c r="G19" i="128" s="1"/>
  <c r="P18" i="128"/>
  <c r="M18" i="128"/>
  <c r="D18" i="128"/>
  <c r="H18" i="128" s="1"/>
  <c r="C18" i="128"/>
  <c r="G18" i="128" s="1"/>
  <c r="P17" i="128"/>
  <c r="M17" i="128"/>
  <c r="D17" i="128"/>
  <c r="H17" i="128" s="1"/>
  <c r="C17" i="128"/>
  <c r="G17" i="128" s="1"/>
  <c r="P16" i="128"/>
  <c r="M16" i="128"/>
  <c r="D16" i="128"/>
  <c r="H16" i="128" s="1"/>
  <c r="C16" i="128"/>
  <c r="G16" i="128" s="1"/>
  <c r="P15" i="128"/>
  <c r="M15" i="128"/>
  <c r="D15" i="128"/>
  <c r="H15" i="128" s="1"/>
  <c r="C15" i="128"/>
  <c r="G15" i="128" s="1"/>
  <c r="P14" i="128"/>
  <c r="M14" i="128"/>
  <c r="D14" i="128"/>
  <c r="H14" i="128" s="1"/>
  <c r="C14" i="128"/>
  <c r="G14" i="128" s="1"/>
  <c r="P13" i="128"/>
  <c r="M13" i="128"/>
  <c r="D13" i="128"/>
  <c r="H13" i="128" s="1"/>
  <c r="C13" i="128"/>
  <c r="G13" i="128" s="1"/>
  <c r="P12" i="128"/>
  <c r="M12" i="128"/>
  <c r="D12" i="128"/>
  <c r="H12" i="128" s="1"/>
  <c r="C12" i="128"/>
  <c r="G12" i="128" s="1"/>
  <c r="P11" i="128"/>
  <c r="M11" i="128"/>
  <c r="M20" i="128" s="1"/>
  <c r="M21" i="128" s="1"/>
  <c r="D11" i="128"/>
  <c r="H11" i="128" s="1"/>
  <c r="C11" i="128"/>
  <c r="G11" i="128" s="1"/>
  <c r="P10" i="128"/>
  <c r="M10" i="128"/>
  <c r="D10" i="128"/>
  <c r="H10" i="128" s="1"/>
  <c r="C10" i="128"/>
  <c r="G10" i="128" s="1"/>
  <c r="P9" i="128"/>
  <c r="M9" i="128"/>
  <c r="D9" i="128"/>
  <c r="H9" i="128" s="1"/>
  <c r="C9" i="128"/>
  <c r="G9" i="128" s="1"/>
  <c r="P8" i="128"/>
  <c r="M8" i="128"/>
  <c r="D8" i="128"/>
  <c r="H8" i="128" s="1"/>
  <c r="C8" i="128"/>
  <c r="G8" i="128" s="1"/>
  <c r="P7" i="128"/>
  <c r="P20" i="128" s="1"/>
  <c r="M7" i="128"/>
  <c r="D7" i="128"/>
  <c r="D6" i="128" s="1"/>
  <c r="H6" i="128" s="1"/>
  <c r="J6" i="128" s="1"/>
  <c r="C7" i="128"/>
  <c r="G7" i="128" s="1"/>
  <c r="M6" i="128"/>
  <c r="L6" i="128"/>
  <c r="F6" i="128"/>
  <c r="E6" i="128"/>
  <c r="C6" i="128"/>
  <c r="G6" i="128" s="1"/>
  <c r="I6" i="128" s="1"/>
  <c r="O20" i="127"/>
  <c r="L20" i="127"/>
  <c r="L21" i="127" s="1"/>
  <c r="P19" i="127"/>
  <c r="M19" i="127"/>
  <c r="D19" i="127"/>
  <c r="H19" i="127" s="1"/>
  <c r="C19" i="127"/>
  <c r="G19" i="127" s="1"/>
  <c r="I19" i="127" s="1"/>
  <c r="P18" i="127"/>
  <c r="M18" i="127"/>
  <c r="D18" i="127"/>
  <c r="H18" i="127" s="1"/>
  <c r="C18" i="127"/>
  <c r="G18" i="127" s="1"/>
  <c r="I18" i="127" s="1"/>
  <c r="P17" i="127"/>
  <c r="M17" i="127"/>
  <c r="D17" i="127"/>
  <c r="H17" i="127" s="1"/>
  <c r="C17" i="127"/>
  <c r="G17" i="127" s="1"/>
  <c r="P16" i="127"/>
  <c r="M16" i="127"/>
  <c r="D16" i="127"/>
  <c r="H16" i="127" s="1"/>
  <c r="C16" i="127"/>
  <c r="G16" i="127" s="1"/>
  <c r="P15" i="127"/>
  <c r="M15" i="127"/>
  <c r="D15" i="127"/>
  <c r="H15" i="127" s="1"/>
  <c r="C15" i="127"/>
  <c r="G15" i="127" s="1"/>
  <c r="P14" i="127"/>
  <c r="M14" i="127"/>
  <c r="D14" i="127"/>
  <c r="H14" i="127" s="1"/>
  <c r="C14" i="127"/>
  <c r="G14" i="127" s="1"/>
  <c r="P13" i="127"/>
  <c r="M13" i="127"/>
  <c r="D13" i="127"/>
  <c r="H13" i="127" s="1"/>
  <c r="C13" i="127"/>
  <c r="G13" i="127" s="1"/>
  <c r="P12" i="127"/>
  <c r="M12" i="127"/>
  <c r="D12" i="127"/>
  <c r="H12" i="127" s="1"/>
  <c r="C12" i="127"/>
  <c r="G12" i="127" s="1"/>
  <c r="P11" i="127"/>
  <c r="M11" i="127"/>
  <c r="M20" i="127" s="1"/>
  <c r="M21" i="127" s="1"/>
  <c r="D11" i="127"/>
  <c r="H11" i="127" s="1"/>
  <c r="C11" i="127"/>
  <c r="G11" i="127" s="1"/>
  <c r="P10" i="127"/>
  <c r="M10" i="127"/>
  <c r="D10" i="127"/>
  <c r="H10" i="127" s="1"/>
  <c r="C10" i="127"/>
  <c r="G10" i="127" s="1"/>
  <c r="P9" i="127"/>
  <c r="M9" i="127"/>
  <c r="D9" i="127"/>
  <c r="H9" i="127" s="1"/>
  <c r="C9" i="127"/>
  <c r="G9" i="127" s="1"/>
  <c r="P8" i="127"/>
  <c r="M8" i="127"/>
  <c r="D8" i="127"/>
  <c r="H8" i="127" s="1"/>
  <c r="C8" i="127"/>
  <c r="G8" i="127" s="1"/>
  <c r="P7" i="127"/>
  <c r="P20" i="127" s="1"/>
  <c r="M7" i="127"/>
  <c r="D7" i="127"/>
  <c r="H7" i="127" s="1"/>
  <c r="C7" i="127"/>
  <c r="G7" i="127" s="1"/>
  <c r="M6" i="127"/>
  <c r="L6" i="127"/>
  <c r="F6" i="127"/>
  <c r="E6" i="127"/>
  <c r="D6" i="127"/>
  <c r="H6" i="127" s="1"/>
  <c r="J6" i="127" s="1"/>
  <c r="C6" i="127"/>
  <c r="G6" i="127" s="1"/>
  <c r="I6" i="127" s="1"/>
  <c r="O20" i="126"/>
  <c r="L20" i="126"/>
  <c r="L21" i="126" s="1"/>
  <c r="F20" i="126"/>
  <c r="E20" i="126"/>
  <c r="P19" i="126"/>
  <c r="M19" i="126"/>
  <c r="D19" i="126"/>
  <c r="H19" i="126" s="1"/>
  <c r="C19" i="126"/>
  <c r="G19" i="126" s="1"/>
  <c r="P18" i="126"/>
  <c r="M18" i="126"/>
  <c r="D18" i="126"/>
  <c r="H18" i="126" s="1"/>
  <c r="C18" i="126"/>
  <c r="G18" i="126" s="1"/>
  <c r="P17" i="126"/>
  <c r="M17" i="126"/>
  <c r="D17" i="126"/>
  <c r="H17" i="126" s="1"/>
  <c r="C17" i="126"/>
  <c r="G17" i="126" s="1"/>
  <c r="P16" i="126"/>
  <c r="M16" i="126"/>
  <c r="D16" i="126"/>
  <c r="H16" i="126" s="1"/>
  <c r="C16" i="126"/>
  <c r="G16" i="126" s="1"/>
  <c r="P15" i="126"/>
  <c r="M15" i="126"/>
  <c r="D15" i="126"/>
  <c r="H15" i="126" s="1"/>
  <c r="C15" i="126"/>
  <c r="G15" i="126" s="1"/>
  <c r="P14" i="126"/>
  <c r="M14" i="126"/>
  <c r="D14" i="126"/>
  <c r="H14" i="126" s="1"/>
  <c r="C14" i="126"/>
  <c r="G14" i="126" s="1"/>
  <c r="P13" i="126"/>
  <c r="M13" i="126"/>
  <c r="D13" i="126"/>
  <c r="H13" i="126" s="1"/>
  <c r="C13" i="126"/>
  <c r="G13" i="126" s="1"/>
  <c r="P12" i="126"/>
  <c r="M12" i="126"/>
  <c r="D12" i="126"/>
  <c r="H12" i="126" s="1"/>
  <c r="C12" i="126"/>
  <c r="G12" i="126" s="1"/>
  <c r="P11" i="126"/>
  <c r="M11" i="126"/>
  <c r="M20" i="126" s="1"/>
  <c r="M21" i="126" s="1"/>
  <c r="D11" i="126"/>
  <c r="H11" i="126" s="1"/>
  <c r="C11" i="126"/>
  <c r="G11" i="126" s="1"/>
  <c r="P10" i="126"/>
  <c r="M10" i="126"/>
  <c r="D10" i="126"/>
  <c r="H10" i="126" s="1"/>
  <c r="C10" i="126"/>
  <c r="G10" i="126" s="1"/>
  <c r="P9" i="126"/>
  <c r="M9" i="126"/>
  <c r="D9" i="126"/>
  <c r="H9" i="126" s="1"/>
  <c r="C9" i="126"/>
  <c r="G9" i="126" s="1"/>
  <c r="P8" i="126"/>
  <c r="M8" i="126"/>
  <c r="D8" i="126"/>
  <c r="H8" i="126" s="1"/>
  <c r="C8" i="126"/>
  <c r="G8" i="126" s="1"/>
  <c r="P7" i="126"/>
  <c r="P20" i="126" s="1"/>
  <c r="M7" i="126"/>
  <c r="D7" i="126"/>
  <c r="H7" i="126" s="1"/>
  <c r="C7" i="126"/>
  <c r="C20" i="126" s="1"/>
  <c r="M6" i="126"/>
  <c r="L6" i="126"/>
  <c r="Q10" i="126" s="1"/>
  <c r="F6" i="126"/>
  <c r="E6" i="126"/>
  <c r="D6" i="126"/>
  <c r="H6" i="126" s="1"/>
  <c r="J6" i="126" s="1"/>
  <c r="C6" i="126"/>
  <c r="G6" i="126" s="1"/>
  <c r="I6" i="126" s="1"/>
  <c r="O20" i="125"/>
  <c r="P20" i="125" s="1"/>
  <c r="L20" i="125"/>
  <c r="L21" i="125" s="1"/>
  <c r="F20" i="125"/>
  <c r="E20" i="125"/>
  <c r="P19" i="125"/>
  <c r="M19" i="125"/>
  <c r="J19" i="125"/>
  <c r="I19" i="125"/>
  <c r="D19" i="125"/>
  <c r="H19" i="125" s="1"/>
  <c r="N19" i="125" s="1"/>
  <c r="C19" i="125"/>
  <c r="G19" i="125" s="1"/>
  <c r="K19" i="125" s="1"/>
  <c r="P18" i="125"/>
  <c r="M18" i="125"/>
  <c r="J18" i="125"/>
  <c r="I18" i="125"/>
  <c r="D18" i="125"/>
  <c r="H18" i="125" s="1"/>
  <c r="N18" i="125" s="1"/>
  <c r="C18" i="125"/>
  <c r="G18" i="125" s="1"/>
  <c r="K18" i="125" s="1"/>
  <c r="P17" i="125"/>
  <c r="M17" i="125"/>
  <c r="J17" i="125"/>
  <c r="I17" i="125"/>
  <c r="D17" i="125"/>
  <c r="H17" i="125" s="1"/>
  <c r="N17" i="125" s="1"/>
  <c r="C17" i="125"/>
  <c r="G17" i="125" s="1"/>
  <c r="K17" i="125" s="1"/>
  <c r="P16" i="125"/>
  <c r="M16" i="125"/>
  <c r="J16" i="125"/>
  <c r="I16" i="125"/>
  <c r="D16" i="125"/>
  <c r="H16" i="125" s="1"/>
  <c r="N16" i="125" s="1"/>
  <c r="C16" i="125"/>
  <c r="G16" i="125" s="1"/>
  <c r="K16" i="125" s="1"/>
  <c r="P15" i="125"/>
  <c r="M15" i="125"/>
  <c r="J15" i="125"/>
  <c r="I15" i="125"/>
  <c r="D15" i="125"/>
  <c r="H15" i="125" s="1"/>
  <c r="N15" i="125" s="1"/>
  <c r="C15" i="125"/>
  <c r="G15" i="125" s="1"/>
  <c r="K15" i="125" s="1"/>
  <c r="P14" i="125"/>
  <c r="M14" i="125"/>
  <c r="J14" i="125"/>
  <c r="I14" i="125"/>
  <c r="D14" i="125"/>
  <c r="H14" i="125" s="1"/>
  <c r="N14" i="125" s="1"/>
  <c r="C14" i="125"/>
  <c r="G14" i="125" s="1"/>
  <c r="K14" i="125" s="1"/>
  <c r="P13" i="125"/>
  <c r="M13" i="125"/>
  <c r="J13" i="125"/>
  <c r="I13" i="125"/>
  <c r="D13" i="125"/>
  <c r="H13" i="125" s="1"/>
  <c r="N13" i="125" s="1"/>
  <c r="C13" i="125"/>
  <c r="G13" i="125" s="1"/>
  <c r="K13" i="125" s="1"/>
  <c r="P12" i="125"/>
  <c r="M12" i="125"/>
  <c r="J12" i="125"/>
  <c r="I12" i="125"/>
  <c r="D12" i="125"/>
  <c r="H12" i="125" s="1"/>
  <c r="N12" i="125" s="1"/>
  <c r="C12" i="125"/>
  <c r="G12" i="125" s="1"/>
  <c r="K12" i="125" s="1"/>
  <c r="P11" i="125"/>
  <c r="M11" i="125"/>
  <c r="M20" i="125" s="1"/>
  <c r="M21" i="125" s="1"/>
  <c r="J11" i="125"/>
  <c r="I11" i="125"/>
  <c r="D11" i="125"/>
  <c r="H11" i="125" s="1"/>
  <c r="N11" i="125" s="1"/>
  <c r="C11" i="125"/>
  <c r="G11" i="125" s="1"/>
  <c r="K11" i="125" s="1"/>
  <c r="K20" i="125" s="1"/>
  <c r="P10" i="125"/>
  <c r="M10" i="125"/>
  <c r="J10" i="125"/>
  <c r="I10" i="125"/>
  <c r="D10" i="125"/>
  <c r="H10" i="125" s="1"/>
  <c r="N10" i="125" s="1"/>
  <c r="C10" i="125"/>
  <c r="G10" i="125" s="1"/>
  <c r="K10" i="125" s="1"/>
  <c r="P9" i="125"/>
  <c r="M9" i="125"/>
  <c r="J9" i="125"/>
  <c r="I9" i="125"/>
  <c r="D9" i="125"/>
  <c r="H9" i="125" s="1"/>
  <c r="N9" i="125" s="1"/>
  <c r="C9" i="125"/>
  <c r="G9" i="125" s="1"/>
  <c r="K9" i="125" s="1"/>
  <c r="P8" i="125"/>
  <c r="M8" i="125"/>
  <c r="J8" i="125"/>
  <c r="I8" i="125"/>
  <c r="D8" i="125"/>
  <c r="H8" i="125" s="1"/>
  <c r="N8" i="125" s="1"/>
  <c r="C8" i="125"/>
  <c r="G8" i="125" s="1"/>
  <c r="K8" i="125" s="1"/>
  <c r="P7" i="125"/>
  <c r="M7" i="125"/>
  <c r="J7" i="125"/>
  <c r="J20" i="125" s="1"/>
  <c r="I7" i="125"/>
  <c r="I20" i="125" s="1"/>
  <c r="D7" i="125"/>
  <c r="D20" i="125" s="1"/>
  <c r="C7" i="125"/>
  <c r="C20" i="125" s="1"/>
  <c r="M6" i="125"/>
  <c r="L6" i="125"/>
  <c r="F6" i="125"/>
  <c r="J6" i="125" s="1"/>
  <c r="E6" i="125"/>
  <c r="I6" i="125" s="1"/>
  <c r="D6" i="125"/>
  <c r="H6" i="125" s="1"/>
  <c r="C6" i="125"/>
  <c r="G6" i="125" s="1"/>
  <c r="F25" i="124"/>
  <c r="E25" i="124"/>
  <c r="E26" i="124" s="1"/>
  <c r="D25" i="124"/>
  <c r="C25" i="124"/>
  <c r="C26" i="124" s="1"/>
  <c r="G20" i="128" l="1"/>
  <c r="K7" i="128"/>
  <c r="I7" i="128"/>
  <c r="K8" i="128"/>
  <c r="I8" i="128"/>
  <c r="K9" i="128"/>
  <c r="I9" i="128"/>
  <c r="K10" i="128"/>
  <c r="I10" i="128"/>
  <c r="K11" i="128"/>
  <c r="I11" i="128"/>
  <c r="K12" i="128"/>
  <c r="I12" i="128"/>
  <c r="K13" i="128"/>
  <c r="I13" i="128"/>
  <c r="K14" i="128"/>
  <c r="I14" i="128"/>
  <c r="K15" i="128"/>
  <c r="I15" i="128"/>
  <c r="K16" i="128"/>
  <c r="I16" i="128"/>
  <c r="K17" i="128"/>
  <c r="I17" i="128"/>
  <c r="K18" i="128"/>
  <c r="I18" i="128"/>
  <c r="K19" i="128"/>
  <c r="I19" i="128"/>
  <c r="N8" i="128"/>
  <c r="J8" i="128"/>
  <c r="N9" i="128"/>
  <c r="J9" i="128"/>
  <c r="N10" i="128"/>
  <c r="J10" i="128"/>
  <c r="N11" i="128"/>
  <c r="J11" i="128"/>
  <c r="N12" i="128"/>
  <c r="J12" i="128"/>
  <c r="N13" i="128"/>
  <c r="J13" i="128"/>
  <c r="N14" i="128"/>
  <c r="J14" i="128"/>
  <c r="N15" i="128"/>
  <c r="J15" i="128"/>
  <c r="N16" i="128"/>
  <c r="J16" i="128"/>
  <c r="N17" i="128"/>
  <c r="J17" i="128"/>
  <c r="N18" i="128"/>
  <c r="J18" i="128"/>
  <c r="N19" i="128"/>
  <c r="J19" i="128"/>
  <c r="H7" i="128"/>
  <c r="G20" i="127"/>
  <c r="K7" i="127"/>
  <c r="I7" i="127"/>
  <c r="K8" i="127"/>
  <c r="I8" i="127"/>
  <c r="K9" i="127"/>
  <c r="I9" i="127"/>
  <c r="K10" i="127"/>
  <c r="I10" i="127"/>
  <c r="K11" i="127"/>
  <c r="I11" i="127"/>
  <c r="K12" i="127"/>
  <c r="I12" i="127"/>
  <c r="K13" i="127"/>
  <c r="I13" i="127"/>
  <c r="K14" i="127"/>
  <c r="I14" i="127"/>
  <c r="K15" i="127"/>
  <c r="I15" i="127"/>
  <c r="K16" i="127"/>
  <c r="I16" i="127"/>
  <c r="K17" i="127"/>
  <c r="I17" i="127"/>
  <c r="N7" i="127"/>
  <c r="H20" i="127"/>
  <c r="J7" i="127"/>
  <c r="N8" i="127"/>
  <c r="J8" i="127"/>
  <c r="N9" i="127"/>
  <c r="J9" i="127"/>
  <c r="N10" i="127"/>
  <c r="J10" i="127"/>
  <c r="N11" i="127"/>
  <c r="J11" i="127"/>
  <c r="N12" i="127"/>
  <c r="J12" i="127"/>
  <c r="N13" i="127"/>
  <c r="J13" i="127"/>
  <c r="N14" i="127"/>
  <c r="J14" i="127"/>
  <c r="N15" i="127"/>
  <c r="J15" i="127"/>
  <c r="N16" i="127"/>
  <c r="J16" i="127"/>
  <c r="N17" i="127"/>
  <c r="J17" i="127"/>
  <c r="N18" i="127"/>
  <c r="J18" i="127"/>
  <c r="N19" i="127"/>
  <c r="J19" i="127"/>
  <c r="K8" i="126"/>
  <c r="I8" i="126"/>
  <c r="K9" i="126"/>
  <c r="I9" i="126"/>
  <c r="K10" i="126"/>
  <c r="I10" i="126"/>
  <c r="K11" i="126"/>
  <c r="I11" i="126"/>
  <c r="K12" i="126"/>
  <c r="I12" i="126"/>
  <c r="K13" i="126"/>
  <c r="I13" i="126"/>
  <c r="K14" i="126"/>
  <c r="I14" i="126"/>
  <c r="K15" i="126"/>
  <c r="I15" i="126"/>
  <c r="K16" i="126"/>
  <c r="I16" i="126"/>
  <c r="K17" i="126"/>
  <c r="I17" i="126"/>
  <c r="K18" i="126"/>
  <c r="I18" i="126"/>
  <c r="K19" i="126"/>
  <c r="I19" i="126"/>
  <c r="J7" i="126"/>
  <c r="H20" i="126"/>
  <c r="N7" i="126"/>
  <c r="J8" i="126"/>
  <c r="N8" i="126"/>
  <c r="J9" i="126"/>
  <c r="N9" i="126"/>
  <c r="J10" i="126"/>
  <c r="N10" i="126"/>
  <c r="N11" i="126"/>
  <c r="J11" i="126"/>
  <c r="N12" i="126"/>
  <c r="J12" i="126"/>
  <c r="N13" i="126"/>
  <c r="J13" i="126"/>
  <c r="N14" i="126"/>
  <c r="J14" i="126"/>
  <c r="N15" i="126"/>
  <c r="J15" i="126"/>
  <c r="N16" i="126"/>
  <c r="J16" i="126"/>
  <c r="N17" i="126"/>
  <c r="J17" i="126"/>
  <c r="N18" i="126"/>
  <c r="J18" i="126"/>
  <c r="N19" i="126"/>
  <c r="J19" i="126"/>
  <c r="G7" i="126"/>
  <c r="D20" i="126"/>
  <c r="H7" i="125"/>
  <c r="G7" i="125"/>
  <c r="N7" i="128" l="1"/>
  <c r="N20" i="128" s="1"/>
  <c r="H20" i="128"/>
  <c r="J7" i="128"/>
  <c r="J20" i="128" s="1"/>
  <c r="K20" i="128"/>
  <c r="K21" i="128" s="1"/>
  <c r="K6" i="128"/>
  <c r="I20" i="128"/>
  <c r="J20" i="127"/>
  <c r="N20" i="127"/>
  <c r="K20" i="127"/>
  <c r="K6" i="127"/>
  <c r="I20" i="127"/>
  <c r="G20" i="126"/>
  <c r="K7" i="126"/>
  <c r="K6" i="126" s="1"/>
  <c r="I7" i="126"/>
  <c r="I20" i="126" s="1"/>
  <c r="N6" i="126"/>
  <c r="N20" i="126"/>
  <c r="J20" i="126"/>
  <c r="K20" i="126"/>
  <c r="K21" i="126" s="1"/>
  <c r="N7" i="125"/>
  <c r="N6" i="125" s="1"/>
  <c r="H20" i="125"/>
  <c r="N20" i="125" s="1"/>
  <c r="G20" i="125"/>
  <c r="K7" i="125"/>
  <c r="K6" i="125" s="1"/>
  <c r="K21" i="125" s="1"/>
  <c r="K21" i="127" l="1"/>
  <c r="J22" i="123" l="1"/>
  <c r="I22" i="123"/>
  <c r="I23" i="123" s="1"/>
  <c r="H22" i="123"/>
  <c r="G22" i="123"/>
  <c r="G23" i="123" s="1"/>
  <c r="F22" i="123"/>
  <c r="E22" i="123"/>
  <c r="D22" i="123"/>
  <c r="C22" i="123"/>
  <c r="J21" i="113" l="1"/>
  <c r="I21" i="113"/>
  <c r="I21" i="111"/>
  <c r="I21" i="112"/>
  <c r="J19" i="118" l="1"/>
  <c r="F38" i="120" l="1"/>
  <c r="H19" i="120"/>
  <c r="H19" i="121"/>
  <c r="F38" i="121"/>
  <c r="G42" i="113" l="1"/>
  <c r="G23" i="116" l="1"/>
  <c r="F23" i="116"/>
  <c r="G23" i="115"/>
  <c r="F23" i="115"/>
  <c r="F23" i="114"/>
  <c r="G23" i="114"/>
  <c r="C21" i="114"/>
  <c r="D21" i="114"/>
  <c r="E21" i="114"/>
  <c r="G46" i="122" l="1"/>
  <c r="F46" i="122"/>
  <c r="E46" i="122"/>
  <c r="D46" i="122"/>
  <c r="C46" i="122"/>
  <c r="I46" i="122" s="1"/>
  <c r="G45" i="122"/>
  <c r="F45" i="122"/>
  <c r="E45" i="122"/>
  <c r="D45" i="122"/>
  <c r="C45" i="122"/>
  <c r="H43" i="122"/>
  <c r="J39" i="122"/>
  <c r="G39" i="122"/>
  <c r="F39" i="122"/>
  <c r="E39" i="122"/>
  <c r="D39" i="122"/>
  <c r="C39" i="122"/>
  <c r="K36" i="122"/>
  <c r="I36" i="122"/>
  <c r="L36" i="122" s="1"/>
  <c r="H36" i="122"/>
  <c r="K35" i="122"/>
  <c r="I35" i="122"/>
  <c r="H35" i="122"/>
  <c r="K34" i="122"/>
  <c r="I34" i="122"/>
  <c r="H34" i="122"/>
  <c r="K33" i="122"/>
  <c r="I33" i="122"/>
  <c r="L33" i="122" s="1"/>
  <c r="H33" i="122"/>
  <c r="K32" i="122"/>
  <c r="I32" i="122"/>
  <c r="H32" i="122"/>
  <c r="K31" i="122"/>
  <c r="I31" i="122"/>
  <c r="H31" i="122"/>
  <c r="K30" i="122"/>
  <c r="I30" i="122"/>
  <c r="H30" i="122"/>
  <c r="K29" i="122"/>
  <c r="I29" i="122"/>
  <c r="L29" i="122" s="1"/>
  <c r="H29" i="122"/>
  <c r="J28" i="122"/>
  <c r="G28" i="122"/>
  <c r="F28" i="122"/>
  <c r="E28" i="122"/>
  <c r="D28" i="122"/>
  <c r="C28" i="122"/>
  <c r="K27" i="122"/>
  <c r="H27" i="122"/>
  <c r="I27" i="122" s="1"/>
  <c r="L27" i="122" s="1"/>
  <c r="I26" i="122"/>
  <c r="L26" i="122" s="1"/>
  <c r="H26" i="122"/>
  <c r="I25" i="122"/>
  <c r="L25" i="122" s="1"/>
  <c r="H25" i="122"/>
  <c r="I24" i="122"/>
  <c r="L24" i="122" s="1"/>
  <c r="H24" i="122"/>
  <c r="I23" i="122"/>
  <c r="L23" i="122" s="1"/>
  <c r="H23" i="122"/>
  <c r="H22" i="122"/>
  <c r="G22" i="122"/>
  <c r="F22" i="122"/>
  <c r="I22" i="122" s="1"/>
  <c r="L22" i="122" s="1"/>
  <c r="C22" i="122"/>
  <c r="L21" i="122"/>
  <c r="I21" i="122"/>
  <c r="H21" i="122"/>
  <c r="K20" i="122"/>
  <c r="I20" i="122"/>
  <c r="H20" i="122"/>
  <c r="J19" i="122"/>
  <c r="J40" i="122" s="1"/>
  <c r="G19" i="122"/>
  <c r="G37" i="122" s="1"/>
  <c r="F19" i="122"/>
  <c r="E19" i="122"/>
  <c r="D19" i="122"/>
  <c r="D37" i="122" s="1"/>
  <c r="C19" i="122"/>
  <c r="C37" i="122" s="1"/>
  <c r="K18" i="122"/>
  <c r="I18" i="122"/>
  <c r="H18" i="122"/>
  <c r="K17" i="122"/>
  <c r="I17" i="122"/>
  <c r="H17" i="122"/>
  <c r="K16" i="122"/>
  <c r="I16" i="122"/>
  <c r="L16" i="122" s="1"/>
  <c r="H16" i="122"/>
  <c r="K15" i="122"/>
  <c r="I15" i="122"/>
  <c r="L15" i="122" s="1"/>
  <c r="H15" i="122"/>
  <c r="K14" i="122"/>
  <c r="I14" i="122"/>
  <c r="H14" i="122"/>
  <c r="K13" i="122"/>
  <c r="I13" i="122"/>
  <c r="H13" i="122"/>
  <c r="K12" i="122"/>
  <c r="I12" i="122"/>
  <c r="L12" i="122" s="1"/>
  <c r="H12" i="122"/>
  <c r="K11" i="122"/>
  <c r="I11" i="122"/>
  <c r="L11" i="122" s="1"/>
  <c r="H11" i="122"/>
  <c r="K10" i="122"/>
  <c r="I10" i="122"/>
  <c r="H10" i="122"/>
  <c r="K9" i="122"/>
  <c r="I9" i="122"/>
  <c r="H9" i="122"/>
  <c r="K8" i="122"/>
  <c r="I8" i="122"/>
  <c r="L8" i="122" s="1"/>
  <c r="H8" i="122"/>
  <c r="K7" i="122"/>
  <c r="I7" i="122"/>
  <c r="L7" i="122" s="1"/>
  <c r="H7" i="122"/>
  <c r="K6" i="122"/>
  <c r="I6" i="122"/>
  <c r="H6" i="122"/>
  <c r="K5" i="122"/>
  <c r="K19" i="122" s="1"/>
  <c r="I5" i="122"/>
  <c r="H5" i="122"/>
  <c r="K28" i="122" l="1"/>
  <c r="L6" i="122"/>
  <c r="L10" i="122"/>
  <c r="L14" i="122"/>
  <c r="L18" i="122"/>
  <c r="E40" i="122"/>
  <c r="L9" i="122"/>
  <c r="L13" i="122"/>
  <c r="L17" i="122"/>
  <c r="L20" i="122"/>
  <c r="G40" i="122"/>
  <c r="H28" i="122"/>
  <c r="I28" i="122" s="1"/>
  <c r="L28" i="122" s="1"/>
  <c r="L32" i="122"/>
  <c r="I39" i="122"/>
  <c r="I19" i="122"/>
  <c r="L19" i="122" s="1"/>
  <c r="F40" i="122"/>
  <c r="L31" i="122"/>
  <c r="L35" i="122"/>
  <c r="L5" i="122"/>
  <c r="L30" i="122"/>
  <c r="L34" i="122"/>
  <c r="E37" i="122"/>
  <c r="H37" i="122" s="1"/>
  <c r="I37" i="122" s="1"/>
  <c r="L37" i="122" s="1"/>
  <c r="H19" i="122"/>
  <c r="C40" i="122"/>
  <c r="F37" i="122"/>
  <c r="J37" i="122"/>
  <c r="K37" i="122" s="1"/>
  <c r="D40" i="122"/>
  <c r="I45" i="122" l="1"/>
  <c r="J46" i="122" s="1"/>
  <c r="N38" i="122"/>
  <c r="G46" i="119"/>
  <c r="G47" i="119" s="1"/>
  <c r="F46" i="119"/>
  <c r="F47" i="119" s="1"/>
  <c r="E46" i="119"/>
  <c r="E47" i="119" s="1"/>
  <c r="D46" i="119"/>
  <c r="D47" i="119" s="1"/>
  <c r="C46" i="119"/>
  <c r="G45" i="119"/>
  <c r="F45" i="119"/>
  <c r="E45" i="119"/>
  <c r="D45" i="119"/>
  <c r="C45" i="119"/>
  <c r="D46" i="118"/>
  <c r="E46" i="118"/>
  <c r="F46" i="118"/>
  <c r="G46" i="118"/>
  <c r="C46" i="118"/>
  <c r="C45" i="118"/>
  <c r="D45" i="118"/>
  <c r="E45" i="118"/>
  <c r="F45" i="118"/>
  <c r="G45" i="118"/>
  <c r="I46" i="118" l="1"/>
  <c r="I46" i="119"/>
  <c r="C47" i="119"/>
  <c r="J33" i="121"/>
  <c r="J34" i="121"/>
  <c r="J35" i="121"/>
  <c r="K35" i="121"/>
  <c r="G42" i="121"/>
  <c r="I38" i="121"/>
  <c r="E38" i="121"/>
  <c r="D38" i="121"/>
  <c r="C38" i="121"/>
  <c r="H35" i="121"/>
  <c r="G35" i="121"/>
  <c r="H34" i="121"/>
  <c r="K34" i="121" s="1"/>
  <c r="G34" i="121"/>
  <c r="H33" i="121"/>
  <c r="K33" i="121" s="1"/>
  <c r="G33" i="121"/>
  <c r="J32" i="121"/>
  <c r="H32" i="121"/>
  <c r="G32" i="121"/>
  <c r="J31" i="121"/>
  <c r="H31" i="121"/>
  <c r="G31" i="121"/>
  <c r="J30" i="121"/>
  <c r="H30" i="121"/>
  <c r="K30" i="121" s="1"/>
  <c r="G30" i="121"/>
  <c r="J29" i="121"/>
  <c r="H29" i="121"/>
  <c r="G29" i="121"/>
  <c r="J28" i="121"/>
  <c r="H28" i="121"/>
  <c r="G28" i="121"/>
  <c r="I27" i="121"/>
  <c r="F27" i="121"/>
  <c r="E27" i="121"/>
  <c r="D27" i="121"/>
  <c r="C27" i="121"/>
  <c r="J26" i="121"/>
  <c r="G26" i="121"/>
  <c r="H26" i="121" s="1"/>
  <c r="K26" i="121" s="1"/>
  <c r="H25" i="121"/>
  <c r="K25" i="121" s="1"/>
  <c r="G25" i="121"/>
  <c r="H24" i="121"/>
  <c r="K24" i="121" s="1"/>
  <c r="G24" i="121"/>
  <c r="H23" i="121"/>
  <c r="K23" i="121" s="1"/>
  <c r="G23" i="121"/>
  <c r="H22" i="121"/>
  <c r="K22" i="121" s="1"/>
  <c r="G22" i="121"/>
  <c r="G21" i="121"/>
  <c r="F21" i="121"/>
  <c r="E21" i="121"/>
  <c r="H21" i="121" s="1"/>
  <c r="K21" i="121" s="1"/>
  <c r="K20" i="121"/>
  <c r="H20" i="121"/>
  <c r="G20" i="121"/>
  <c r="J19" i="121"/>
  <c r="K19" i="121" s="1"/>
  <c r="G19" i="121"/>
  <c r="I18" i="121"/>
  <c r="F18" i="121"/>
  <c r="F39" i="121" s="1"/>
  <c r="E18" i="121"/>
  <c r="D18" i="121"/>
  <c r="D36" i="121" s="1"/>
  <c r="C18" i="121"/>
  <c r="C36" i="121" s="1"/>
  <c r="J17" i="121"/>
  <c r="H17" i="121"/>
  <c r="G17" i="121"/>
  <c r="J16" i="121"/>
  <c r="H16" i="121"/>
  <c r="G16" i="121"/>
  <c r="J15" i="121"/>
  <c r="H15" i="121"/>
  <c r="G15" i="121"/>
  <c r="J14" i="121"/>
  <c r="K14" i="121" s="1"/>
  <c r="H14" i="121"/>
  <c r="G14" i="121"/>
  <c r="J13" i="121"/>
  <c r="H13" i="121"/>
  <c r="G13" i="121"/>
  <c r="J12" i="121"/>
  <c r="H12" i="121"/>
  <c r="G12" i="121"/>
  <c r="J11" i="121"/>
  <c r="H11" i="121"/>
  <c r="G11" i="121"/>
  <c r="J10" i="121"/>
  <c r="K10" i="121" s="1"/>
  <c r="H10" i="121"/>
  <c r="G10" i="121"/>
  <c r="J9" i="121"/>
  <c r="H9" i="121"/>
  <c r="G9" i="121"/>
  <c r="J8" i="121"/>
  <c r="H8" i="121"/>
  <c r="G8" i="121"/>
  <c r="J7" i="121"/>
  <c r="H7" i="121"/>
  <c r="G7" i="121"/>
  <c r="J6" i="121"/>
  <c r="K6" i="121" s="1"/>
  <c r="H6" i="121"/>
  <c r="G6" i="121"/>
  <c r="J5" i="121"/>
  <c r="H5" i="121"/>
  <c r="G5" i="121"/>
  <c r="H29" i="120"/>
  <c r="H30" i="120"/>
  <c r="H31" i="120"/>
  <c r="H32" i="120"/>
  <c r="H33" i="120"/>
  <c r="H34" i="120"/>
  <c r="H35" i="120"/>
  <c r="H28" i="120"/>
  <c r="H23" i="120"/>
  <c r="K23" i="120" s="1"/>
  <c r="H24" i="120"/>
  <c r="K24" i="120" s="1"/>
  <c r="H25" i="120"/>
  <c r="K25" i="120" s="1"/>
  <c r="H22" i="120"/>
  <c r="H17" i="120"/>
  <c r="H16" i="120"/>
  <c r="H15" i="120"/>
  <c r="H14" i="120"/>
  <c r="H13" i="120"/>
  <c r="H12" i="120"/>
  <c r="H11" i="120"/>
  <c r="H10" i="120"/>
  <c r="H7" i="120"/>
  <c r="K7" i="120" s="1"/>
  <c r="H6" i="120"/>
  <c r="H9" i="120"/>
  <c r="H8" i="120"/>
  <c r="H5" i="120"/>
  <c r="G42" i="120"/>
  <c r="I38" i="120"/>
  <c r="E38" i="120"/>
  <c r="D38" i="120"/>
  <c r="C38" i="120"/>
  <c r="J35" i="120"/>
  <c r="K35" i="120" s="1"/>
  <c r="G35" i="120"/>
  <c r="J34" i="120"/>
  <c r="G34" i="120"/>
  <c r="J33" i="120"/>
  <c r="G33" i="120"/>
  <c r="J32" i="120"/>
  <c r="K32" i="120"/>
  <c r="G32" i="120"/>
  <c r="J31" i="120"/>
  <c r="G31" i="120"/>
  <c r="J30" i="120"/>
  <c r="G30" i="120"/>
  <c r="J29" i="120"/>
  <c r="G29" i="120"/>
  <c r="J28" i="120"/>
  <c r="G28" i="120"/>
  <c r="I27" i="120"/>
  <c r="F27" i="120"/>
  <c r="E27" i="120"/>
  <c r="D27" i="120"/>
  <c r="C27" i="120"/>
  <c r="J26" i="120"/>
  <c r="G26" i="120"/>
  <c r="H26" i="120" s="1"/>
  <c r="G25" i="120"/>
  <c r="G24" i="120"/>
  <c r="G23" i="120"/>
  <c r="K22" i="120"/>
  <c r="G22" i="120"/>
  <c r="G21" i="120"/>
  <c r="F21" i="120"/>
  <c r="E21" i="120"/>
  <c r="H21" i="120" s="1"/>
  <c r="K21" i="120" s="1"/>
  <c r="K20" i="120"/>
  <c r="H20" i="120"/>
  <c r="G20" i="120"/>
  <c r="J19" i="120"/>
  <c r="K19" i="120" s="1"/>
  <c r="G19" i="120"/>
  <c r="I18" i="120"/>
  <c r="I36" i="120" s="1"/>
  <c r="J36" i="120" s="1"/>
  <c r="F18" i="120"/>
  <c r="F36" i="120" s="1"/>
  <c r="E18" i="120"/>
  <c r="E36" i="120" s="1"/>
  <c r="D18" i="120"/>
  <c r="D39" i="120" s="1"/>
  <c r="C18" i="120"/>
  <c r="C36" i="120" s="1"/>
  <c r="J17" i="120"/>
  <c r="G17" i="120"/>
  <c r="J16" i="120"/>
  <c r="G16" i="120"/>
  <c r="J15" i="120"/>
  <c r="K15" i="120" s="1"/>
  <c r="G15" i="120"/>
  <c r="J14" i="120"/>
  <c r="K14" i="120"/>
  <c r="G14" i="120"/>
  <c r="J13" i="120"/>
  <c r="G13" i="120"/>
  <c r="J12" i="120"/>
  <c r="K12" i="120" s="1"/>
  <c r="G12" i="120"/>
  <c r="J11" i="120"/>
  <c r="K11" i="120"/>
  <c r="G11" i="120"/>
  <c r="J10" i="120"/>
  <c r="G10" i="120"/>
  <c r="J9" i="120"/>
  <c r="G9" i="120"/>
  <c r="J8" i="120"/>
  <c r="G8" i="120"/>
  <c r="J7" i="120"/>
  <c r="G7" i="120"/>
  <c r="J6" i="120"/>
  <c r="G6" i="120"/>
  <c r="J5" i="120"/>
  <c r="G5" i="120"/>
  <c r="J18" i="120" l="1"/>
  <c r="K33" i="120"/>
  <c r="K31" i="120"/>
  <c r="K34" i="120"/>
  <c r="K30" i="120"/>
  <c r="K9" i="121"/>
  <c r="K13" i="121"/>
  <c r="K17" i="121"/>
  <c r="J27" i="121"/>
  <c r="K31" i="121"/>
  <c r="J18" i="121"/>
  <c r="K8" i="120"/>
  <c r="K10" i="120"/>
  <c r="H18" i="120"/>
  <c r="K18" i="120" s="1"/>
  <c r="K29" i="120"/>
  <c r="K5" i="120"/>
  <c r="J27" i="120"/>
  <c r="K28" i="120"/>
  <c r="G27" i="121"/>
  <c r="H27" i="121" s="1"/>
  <c r="K27" i="121" s="1"/>
  <c r="K8" i="121"/>
  <c r="K12" i="121"/>
  <c r="K16" i="121"/>
  <c r="H18" i="121"/>
  <c r="K18" i="121" s="1"/>
  <c r="I39" i="121"/>
  <c r="D39" i="121"/>
  <c r="H38" i="121"/>
  <c r="G18" i="121"/>
  <c r="K7" i="121"/>
  <c r="K11" i="121"/>
  <c r="K15" i="121"/>
  <c r="K29" i="121"/>
  <c r="C39" i="121"/>
  <c r="E39" i="121"/>
  <c r="K28" i="121"/>
  <c r="K32" i="121"/>
  <c r="K5" i="121"/>
  <c r="E36" i="121"/>
  <c r="I36" i="121"/>
  <c r="J36" i="121" s="1"/>
  <c r="F36" i="121"/>
  <c r="K17" i="120"/>
  <c r="K16" i="120"/>
  <c r="C39" i="120"/>
  <c r="I39" i="120"/>
  <c r="G18" i="120"/>
  <c r="K6" i="120"/>
  <c r="K9" i="120"/>
  <c r="K13" i="120"/>
  <c r="H38" i="120"/>
  <c r="K26" i="120"/>
  <c r="E39" i="120"/>
  <c r="D36" i="120"/>
  <c r="G36" i="120" s="1"/>
  <c r="H36" i="120" s="1"/>
  <c r="K36" i="120" s="1"/>
  <c r="F39" i="120"/>
  <c r="G27" i="120"/>
  <c r="H27" i="120" s="1"/>
  <c r="K27" i="120" s="1"/>
  <c r="M38" i="120" l="1"/>
  <c r="G36" i="121"/>
  <c r="H36" i="121" s="1"/>
  <c r="K36" i="121" s="1"/>
  <c r="M38" i="121" s="1"/>
  <c r="I36" i="119" l="1"/>
  <c r="I35" i="119"/>
  <c r="I34" i="119"/>
  <c r="I33" i="119"/>
  <c r="I32" i="119"/>
  <c r="I31" i="119"/>
  <c r="I30" i="119"/>
  <c r="I29" i="119"/>
  <c r="I26" i="119"/>
  <c r="I25" i="119"/>
  <c r="I24" i="119"/>
  <c r="I23" i="119"/>
  <c r="I18" i="119"/>
  <c r="I17" i="119"/>
  <c r="I16" i="119"/>
  <c r="I15" i="119"/>
  <c r="I14" i="119"/>
  <c r="I13" i="119"/>
  <c r="I12" i="119"/>
  <c r="I11" i="119"/>
  <c r="I10" i="119"/>
  <c r="I9" i="119"/>
  <c r="I8" i="119"/>
  <c r="I7" i="119"/>
  <c r="I6" i="119"/>
  <c r="I5" i="119"/>
  <c r="I30" i="118"/>
  <c r="I31" i="118"/>
  <c r="I32" i="118"/>
  <c r="I33" i="118"/>
  <c r="I34" i="118"/>
  <c r="I35" i="118"/>
  <c r="I36" i="118"/>
  <c r="I29" i="118"/>
  <c r="I24" i="118"/>
  <c r="I25" i="118"/>
  <c r="I26" i="118"/>
  <c r="I23" i="118"/>
  <c r="I12" i="118"/>
  <c r="I13" i="118"/>
  <c r="I14" i="118"/>
  <c r="I15" i="118"/>
  <c r="I16" i="118"/>
  <c r="I17" i="118"/>
  <c r="I18" i="118"/>
  <c r="I11" i="118"/>
  <c r="H29" i="113"/>
  <c r="H30" i="113"/>
  <c r="H31" i="113"/>
  <c r="H32" i="113"/>
  <c r="H33" i="113"/>
  <c r="H34" i="113"/>
  <c r="H35" i="113"/>
  <c r="H36" i="113"/>
  <c r="H28" i="113"/>
  <c r="H23" i="113"/>
  <c r="H24" i="113"/>
  <c r="H25" i="113"/>
  <c r="H22" i="113"/>
  <c r="H11" i="113"/>
  <c r="H12" i="113"/>
  <c r="H13" i="113"/>
  <c r="H14" i="113"/>
  <c r="H15" i="113"/>
  <c r="H16" i="113"/>
  <c r="H17" i="113"/>
  <c r="H10" i="113"/>
  <c r="H7" i="113"/>
  <c r="H29" i="112"/>
  <c r="H30" i="112"/>
  <c r="H31" i="112"/>
  <c r="H32" i="112"/>
  <c r="H33" i="112"/>
  <c r="H34" i="112"/>
  <c r="H35" i="112"/>
  <c r="H36" i="112"/>
  <c r="H28" i="112"/>
  <c r="H23" i="112"/>
  <c r="H24" i="112"/>
  <c r="H25" i="112"/>
  <c r="H22" i="112"/>
  <c r="H11" i="112"/>
  <c r="H12" i="112"/>
  <c r="H13" i="112"/>
  <c r="H14" i="112"/>
  <c r="H15" i="112"/>
  <c r="H16" i="112"/>
  <c r="H17" i="112"/>
  <c r="H10" i="112"/>
  <c r="H7" i="112"/>
  <c r="H6" i="112"/>
  <c r="H29" i="111"/>
  <c r="H30" i="111"/>
  <c r="H31" i="111"/>
  <c r="H32" i="111"/>
  <c r="H33" i="111"/>
  <c r="H34" i="111"/>
  <c r="H35" i="111"/>
  <c r="H36" i="111"/>
  <c r="H28" i="111"/>
  <c r="H23" i="111"/>
  <c r="H24" i="111"/>
  <c r="H25" i="111"/>
  <c r="H22" i="111"/>
  <c r="H11" i="111"/>
  <c r="H12" i="111"/>
  <c r="H13" i="111"/>
  <c r="H14" i="111"/>
  <c r="H15" i="111"/>
  <c r="H16" i="111"/>
  <c r="H17" i="111"/>
  <c r="H10" i="111"/>
  <c r="H7" i="111"/>
  <c r="H35" i="119" l="1"/>
  <c r="K35" i="119"/>
  <c r="H36" i="119"/>
  <c r="K36" i="119"/>
  <c r="H43" i="119"/>
  <c r="J39" i="119"/>
  <c r="G39" i="119"/>
  <c r="F39" i="119"/>
  <c r="E39" i="119"/>
  <c r="D39" i="119"/>
  <c r="C39" i="119"/>
  <c r="K34" i="119"/>
  <c r="H34" i="119"/>
  <c r="L34" i="119" s="1"/>
  <c r="K33" i="119"/>
  <c r="H33" i="119"/>
  <c r="K32" i="119"/>
  <c r="H32" i="119"/>
  <c r="K31" i="119"/>
  <c r="H31" i="119"/>
  <c r="K30" i="119"/>
  <c r="H30" i="119"/>
  <c r="K29" i="119"/>
  <c r="H29" i="119"/>
  <c r="J28" i="119"/>
  <c r="G28" i="119"/>
  <c r="F28" i="119"/>
  <c r="E28" i="119"/>
  <c r="D28" i="119"/>
  <c r="C28" i="119"/>
  <c r="K27" i="119"/>
  <c r="H27" i="119"/>
  <c r="I27" i="119" s="1"/>
  <c r="L26" i="119"/>
  <c r="H26" i="119"/>
  <c r="L25" i="119"/>
  <c r="H25" i="119"/>
  <c r="L24" i="119"/>
  <c r="H24" i="119"/>
  <c r="L23" i="119"/>
  <c r="H23" i="119"/>
  <c r="H22" i="119"/>
  <c r="G22" i="119"/>
  <c r="F22" i="119"/>
  <c r="C22" i="119"/>
  <c r="L21" i="119"/>
  <c r="I21" i="119"/>
  <c r="H21" i="119"/>
  <c r="K20" i="119"/>
  <c r="I20" i="119"/>
  <c r="H20" i="119"/>
  <c r="J19" i="119"/>
  <c r="J40" i="119" s="1"/>
  <c r="G19" i="119"/>
  <c r="G37" i="119" s="1"/>
  <c r="F19" i="119"/>
  <c r="F37" i="119" s="1"/>
  <c r="E19" i="119"/>
  <c r="E37" i="119" s="1"/>
  <c r="D19" i="119"/>
  <c r="D40" i="119" s="1"/>
  <c r="C19" i="119"/>
  <c r="C37" i="119" s="1"/>
  <c r="K18" i="119"/>
  <c r="H18" i="119"/>
  <c r="K17" i="119"/>
  <c r="H17" i="119"/>
  <c r="K16" i="119"/>
  <c r="H16" i="119"/>
  <c r="K15" i="119"/>
  <c r="H15" i="119"/>
  <c r="K14" i="119"/>
  <c r="H14" i="119"/>
  <c r="K13" i="119"/>
  <c r="H13" i="119"/>
  <c r="K12" i="119"/>
  <c r="H12" i="119"/>
  <c r="K11" i="119"/>
  <c r="H11" i="119"/>
  <c r="K10" i="119"/>
  <c r="H10" i="119"/>
  <c r="K9" i="119"/>
  <c r="H9" i="119"/>
  <c r="K8" i="119"/>
  <c r="H8" i="119"/>
  <c r="K7" i="119"/>
  <c r="H7" i="119"/>
  <c r="K6" i="119"/>
  <c r="H6" i="119"/>
  <c r="K5" i="119"/>
  <c r="H5" i="119"/>
  <c r="H43" i="118"/>
  <c r="C39" i="118"/>
  <c r="D39" i="118"/>
  <c r="E39" i="118"/>
  <c r="F39" i="118"/>
  <c r="F22" i="118"/>
  <c r="G22" i="118"/>
  <c r="G39" i="118"/>
  <c r="K27" i="118"/>
  <c r="K20" i="118"/>
  <c r="I20" i="118"/>
  <c r="I7" i="118"/>
  <c r="I6" i="118"/>
  <c r="I10" i="118"/>
  <c r="I9" i="118"/>
  <c r="I8" i="118"/>
  <c r="H30" i="118"/>
  <c r="K30" i="118"/>
  <c r="H31" i="118"/>
  <c r="K31" i="118"/>
  <c r="H32" i="118"/>
  <c r="K32" i="118"/>
  <c r="H33" i="118"/>
  <c r="K33" i="118"/>
  <c r="H34" i="118"/>
  <c r="K34" i="118"/>
  <c r="H35" i="118"/>
  <c r="K35" i="118"/>
  <c r="L36" i="119" l="1"/>
  <c r="I39" i="118"/>
  <c r="L35" i="119"/>
  <c r="J37" i="119"/>
  <c r="K37" i="119" s="1"/>
  <c r="D37" i="119"/>
  <c r="H37" i="119" s="1"/>
  <c r="I37" i="119" s="1"/>
  <c r="E40" i="119"/>
  <c r="L5" i="119"/>
  <c r="L9" i="119"/>
  <c r="L13" i="119"/>
  <c r="L17" i="119"/>
  <c r="L20" i="119"/>
  <c r="L30" i="119"/>
  <c r="I39" i="119"/>
  <c r="L8" i="119"/>
  <c r="L12" i="119"/>
  <c r="L16" i="119"/>
  <c r="H28" i="119"/>
  <c r="I28" i="119" s="1"/>
  <c r="I22" i="119"/>
  <c r="L22" i="119" s="1"/>
  <c r="L27" i="119"/>
  <c r="L18" i="119"/>
  <c r="L7" i="119"/>
  <c r="L11" i="119"/>
  <c r="L15" i="119"/>
  <c r="L29" i="119"/>
  <c r="L32" i="119"/>
  <c r="K28" i="119"/>
  <c r="L31" i="119"/>
  <c r="L33" i="119"/>
  <c r="K19" i="119"/>
  <c r="I19" i="119"/>
  <c r="I45" i="119" s="1"/>
  <c r="J46" i="119" s="1"/>
  <c r="H19" i="119"/>
  <c r="L6" i="119"/>
  <c r="L10" i="119"/>
  <c r="L14" i="119"/>
  <c r="F40" i="119"/>
  <c r="C40" i="119"/>
  <c r="G40" i="119"/>
  <c r="L34" i="118"/>
  <c r="L30" i="118"/>
  <c r="L32" i="118"/>
  <c r="L31" i="118"/>
  <c r="L33" i="118"/>
  <c r="L35" i="118"/>
  <c r="H8" i="118"/>
  <c r="K8" i="118"/>
  <c r="L37" i="119" l="1"/>
  <c r="L28" i="119"/>
  <c r="L19" i="119"/>
  <c r="L8" i="118"/>
  <c r="H6" i="113"/>
  <c r="H8" i="113"/>
  <c r="H9" i="113"/>
  <c r="H8" i="112"/>
  <c r="H9" i="112"/>
  <c r="H6" i="111"/>
  <c r="H8" i="111"/>
  <c r="H9" i="111"/>
  <c r="N39" i="119" l="1"/>
  <c r="C28" i="118"/>
  <c r="C22" i="118"/>
  <c r="C19" i="118"/>
  <c r="C37" i="118" s="1"/>
  <c r="D19" i="118"/>
  <c r="D37" i="118" s="1"/>
  <c r="J34" i="113"/>
  <c r="K34" i="113" s="1"/>
  <c r="J35" i="113"/>
  <c r="K35" i="113" s="1"/>
  <c r="J36" i="113"/>
  <c r="G30" i="113"/>
  <c r="J30" i="113"/>
  <c r="G31" i="113"/>
  <c r="J31" i="113"/>
  <c r="G32" i="113"/>
  <c r="J32" i="113"/>
  <c r="G33" i="113"/>
  <c r="J33" i="113"/>
  <c r="G36" i="113"/>
  <c r="G35" i="113"/>
  <c r="G34" i="113"/>
  <c r="J28" i="113"/>
  <c r="K28" i="113" s="1"/>
  <c r="G28" i="113"/>
  <c r="G28" i="112"/>
  <c r="G43" i="112"/>
  <c r="G42" i="111"/>
  <c r="J36" i="112"/>
  <c r="G36" i="112"/>
  <c r="J35" i="112"/>
  <c r="G35" i="112"/>
  <c r="J34" i="112"/>
  <c r="G34" i="112"/>
  <c r="J28" i="112"/>
  <c r="K28" i="112"/>
  <c r="G30" i="112"/>
  <c r="J30" i="112"/>
  <c r="G31" i="112"/>
  <c r="J31" i="112"/>
  <c r="G32" i="112"/>
  <c r="J32" i="112"/>
  <c r="G33" i="112"/>
  <c r="J33" i="112"/>
  <c r="J25" i="112"/>
  <c r="G25" i="112"/>
  <c r="J24" i="112"/>
  <c r="G24" i="112"/>
  <c r="J23" i="112"/>
  <c r="G23" i="112"/>
  <c r="J22" i="112"/>
  <c r="J21" i="112" s="1"/>
  <c r="G22" i="112"/>
  <c r="G33" i="111"/>
  <c r="J33" i="111"/>
  <c r="G34" i="111"/>
  <c r="J34" i="111"/>
  <c r="G35" i="111"/>
  <c r="J35" i="111"/>
  <c r="G36" i="111"/>
  <c r="J36" i="111"/>
  <c r="E21" i="115"/>
  <c r="D21" i="115"/>
  <c r="G22" i="115"/>
  <c r="F22" i="115"/>
  <c r="G22" i="114"/>
  <c r="F22" i="114"/>
  <c r="J23" i="111"/>
  <c r="J24" i="111"/>
  <c r="J25" i="111"/>
  <c r="J22" i="111"/>
  <c r="F20" i="114"/>
  <c r="F25" i="114"/>
  <c r="G25" i="114"/>
  <c r="F26" i="114"/>
  <c r="G26" i="114"/>
  <c r="F27" i="114"/>
  <c r="G27" i="114"/>
  <c r="F28" i="114"/>
  <c r="G28" i="114"/>
  <c r="G24" i="114"/>
  <c r="F24" i="114"/>
  <c r="F25" i="115"/>
  <c r="F26" i="115"/>
  <c r="F27" i="115"/>
  <c r="F28" i="115"/>
  <c r="F24" i="115"/>
  <c r="G28" i="115"/>
  <c r="G27" i="115"/>
  <c r="G26" i="115"/>
  <c r="G25" i="115"/>
  <c r="G24" i="115"/>
  <c r="J21" i="111" l="1"/>
  <c r="K32" i="112"/>
  <c r="K30" i="112"/>
  <c r="F21" i="115"/>
  <c r="F21" i="114"/>
  <c r="K32" i="113"/>
  <c r="K30" i="113"/>
  <c r="K34" i="112"/>
  <c r="C40" i="118"/>
  <c r="K36" i="113"/>
  <c r="K33" i="113"/>
  <c r="K31" i="113"/>
  <c r="K36" i="112"/>
  <c r="K35" i="112"/>
  <c r="K22" i="112"/>
  <c r="K33" i="112"/>
  <c r="K31" i="112"/>
  <c r="K23" i="112"/>
  <c r="K25" i="112"/>
  <c r="K33" i="111"/>
  <c r="K24" i="112"/>
  <c r="K36" i="111"/>
  <c r="K35" i="111"/>
  <c r="K34" i="111"/>
  <c r="G19" i="115"/>
  <c r="F19" i="115"/>
  <c r="G18" i="115"/>
  <c r="F18" i="115"/>
  <c r="G17" i="115"/>
  <c r="F17" i="115"/>
  <c r="G16" i="115"/>
  <c r="F16" i="115"/>
  <c r="G19" i="114"/>
  <c r="F19" i="114"/>
  <c r="G18" i="114"/>
  <c r="F18" i="114"/>
  <c r="G17" i="114"/>
  <c r="F17" i="114"/>
  <c r="G16" i="114"/>
  <c r="F16" i="114"/>
  <c r="F24" i="116"/>
  <c r="G24" i="116"/>
  <c r="F25" i="116"/>
  <c r="G25" i="116"/>
  <c r="F26" i="116"/>
  <c r="G26" i="116"/>
  <c r="F27" i="116"/>
  <c r="G27" i="116"/>
  <c r="F28" i="116"/>
  <c r="G28" i="116"/>
  <c r="G22" i="116"/>
  <c r="F22" i="116"/>
  <c r="F17" i="116"/>
  <c r="G17" i="116"/>
  <c r="F18" i="116"/>
  <c r="G18" i="116"/>
  <c r="G15" i="116" s="1"/>
  <c r="F19" i="116"/>
  <c r="G19" i="116"/>
  <c r="G16" i="116"/>
  <c r="F16" i="116"/>
  <c r="K36" i="118"/>
  <c r="H36" i="118"/>
  <c r="K29" i="118"/>
  <c r="H29" i="118"/>
  <c r="L29" i="118" s="1"/>
  <c r="J28" i="118"/>
  <c r="H27" i="118"/>
  <c r="L26" i="118"/>
  <c r="H26" i="118"/>
  <c r="L25" i="118"/>
  <c r="H25" i="118"/>
  <c r="L24" i="118"/>
  <c r="H24" i="118"/>
  <c r="L23" i="118"/>
  <c r="H23" i="118"/>
  <c r="L21" i="118"/>
  <c r="I21" i="118"/>
  <c r="H21" i="118"/>
  <c r="K6" i="118"/>
  <c r="K7" i="118"/>
  <c r="K9" i="118"/>
  <c r="K10" i="118"/>
  <c r="K11" i="118"/>
  <c r="K12" i="118"/>
  <c r="K13" i="118"/>
  <c r="K14" i="118"/>
  <c r="K15" i="118"/>
  <c r="K16" i="118"/>
  <c r="K17" i="118"/>
  <c r="L17" i="118" s="1"/>
  <c r="K18" i="118"/>
  <c r="I5" i="118"/>
  <c r="H6" i="118"/>
  <c r="H7" i="118"/>
  <c r="H9" i="118"/>
  <c r="H10" i="118"/>
  <c r="H11" i="118"/>
  <c r="H12" i="118"/>
  <c r="H13" i="118"/>
  <c r="H14" i="118"/>
  <c r="H15" i="118"/>
  <c r="H16" i="118"/>
  <c r="H17" i="118"/>
  <c r="H18" i="118"/>
  <c r="H5" i="118"/>
  <c r="H20" i="118"/>
  <c r="K5" i="118"/>
  <c r="H19" i="111"/>
  <c r="H5" i="111"/>
  <c r="H19" i="112"/>
  <c r="H5" i="112"/>
  <c r="H19" i="113"/>
  <c r="J17" i="113"/>
  <c r="J16" i="113"/>
  <c r="K16" i="113" s="1"/>
  <c r="J15" i="113"/>
  <c r="J14" i="113"/>
  <c r="J13" i="113"/>
  <c r="J12" i="113"/>
  <c r="K12" i="113"/>
  <c r="J11" i="113"/>
  <c r="J10" i="113"/>
  <c r="K10" i="113"/>
  <c r="J9" i="113"/>
  <c r="J8" i="113"/>
  <c r="K8" i="113" s="1"/>
  <c r="J7" i="113"/>
  <c r="J6" i="113"/>
  <c r="J5" i="113"/>
  <c r="H5" i="113"/>
  <c r="J29" i="113"/>
  <c r="G29" i="113"/>
  <c r="I27" i="113"/>
  <c r="J26" i="113"/>
  <c r="G26" i="113"/>
  <c r="H26" i="113" s="1"/>
  <c r="K25" i="113"/>
  <c r="G25" i="113"/>
  <c r="K24" i="113"/>
  <c r="G24" i="113"/>
  <c r="K23" i="113"/>
  <c r="G23" i="113"/>
  <c r="K22" i="113"/>
  <c r="G22" i="113"/>
  <c r="K20" i="113"/>
  <c r="H20" i="113"/>
  <c r="G20" i="113"/>
  <c r="J32" i="111"/>
  <c r="G32" i="111"/>
  <c r="K32" i="111" s="1"/>
  <c r="J31" i="111"/>
  <c r="G31" i="111"/>
  <c r="J30" i="111"/>
  <c r="G30" i="111"/>
  <c r="K30" i="111" s="1"/>
  <c r="J29" i="111"/>
  <c r="G29" i="111"/>
  <c r="J28" i="111"/>
  <c r="G28" i="111"/>
  <c r="I27" i="111"/>
  <c r="J26" i="111"/>
  <c r="G26" i="111"/>
  <c r="H26" i="111" s="1"/>
  <c r="K26" i="111" s="1"/>
  <c r="K25" i="111"/>
  <c r="G25" i="111"/>
  <c r="K24" i="111"/>
  <c r="G24" i="111"/>
  <c r="K23" i="111"/>
  <c r="G23" i="111"/>
  <c r="K22" i="111"/>
  <c r="G22" i="111"/>
  <c r="K20" i="111"/>
  <c r="H20" i="111"/>
  <c r="G20" i="111"/>
  <c r="H20" i="112"/>
  <c r="J39" i="118"/>
  <c r="G28" i="118"/>
  <c r="F28" i="118"/>
  <c r="E28" i="118"/>
  <c r="D28" i="118"/>
  <c r="G19" i="118"/>
  <c r="F19" i="118"/>
  <c r="E19" i="118"/>
  <c r="G40" i="118" l="1"/>
  <c r="I27" i="118"/>
  <c r="L27" i="118" s="1"/>
  <c r="L15" i="118"/>
  <c r="L5" i="118"/>
  <c r="L11" i="118"/>
  <c r="K28" i="118"/>
  <c r="L6" i="118"/>
  <c r="J40" i="118"/>
  <c r="L36" i="118"/>
  <c r="I22" i="118"/>
  <c r="L22" i="118" s="1"/>
  <c r="D40" i="118"/>
  <c r="H28" i="118"/>
  <c r="I28" i="118" s="1"/>
  <c r="K5" i="113"/>
  <c r="L20" i="118"/>
  <c r="L9" i="118"/>
  <c r="L13" i="118"/>
  <c r="L16" i="118"/>
  <c r="H19" i="118"/>
  <c r="L12" i="118"/>
  <c r="L18" i="118"/>
  <c r="L14" i="118"/>
  <c r="K26" i="113"/>
  <c r="K9" i="113"/>
  <c r="K11" i="113"/>
  <c r="K17" i="113"/>
  <c r="J27" i="113"/>
  <c r="K7" i="113"/>
  <c r="K14" i="113"/>
  <c r="K29" i="113"/>
  <c r="K6" i="113"/>
  <c r="K13" i="113"/>
  <c r="K15" i="113"/>
  <c r="H18" i="112"/>
  <c r="J27" i="111"/>
  <c r="K29" i="111"/>
  <c r="K31" i="111"/>
  <c r="K28" i="111"/>
  <c r="H18" i="111"/>
  <c r="F40" i="118"/>
  <c r="H22" i="118"/>
  <c r="E40" i="118"/>
  <c r="L7" i="118"/>
  <c r="L10" i="118"/>
  <c r="J37" i="118"/>
  <c r="K37" i="118" s="1"/>
  <c r="K19" i="118"/>
  <c r="I19" i="118"/>
  <c r="I45" i="118" s="1"/>
  <c r="J46" i="118" s="1"/>
  <c r="E37" i="118"/>
  <c r="F37" i="118"/>
  <c r="G37" i="118"/>
  <c r="L28" i="118" l="1"/>
  <c r="L19" i="118"/>
  <c r="H37" i="118"/>
  <c r="I37" i="118" l="1"/>
  <c r="L37" i="118" s="1"/>
  <c r="N39" i="118" s="1"/>
  <c r="G7" i="111"/>
  <c r="J7" i="111"/>
  <c r="K7" i="111" s="1"/>
  <c r="G7" i="112"/>
  <c r="J7" i="112"/>
  <c r="G7" i="113"/>
  <c r="K7" i="112" l="1"/>
  <c r="E33" i="116" l="1"/>
  <c r="D33" i="116"/>
  <c r="C33" i="116"/>
  <c r="G33" i="116" s="1"/>
  <c r="F32" i="116"/>
  <c r="F30" i="116"/>
  <c r="E21" i="116"/>
  <c r="D21" i="116"/>
  <c r="C21" i="116"/>
  <c r="G20" i="116"/>
  <c r="E15" i="116"/>
  <c r="D15" i="116"/>
  <c r="C15" i="116"/>
  <c r="F14" i="116"/>
  <c r="G14" i="116" s="1"/>
  <c r="G13" i="116"/>
  <c r="F13" i="116"/>
  <c r="E12" i="116"/>
  <c r="D12" i="116"/>
  <c r="D29" i="116" s="1"/>
  <c r="C12" i="116"/>
  <c r="C29" i="116" s="1"/>
  <c r="G11" i="116"/>
  <c r="F11" i="116"/>
  <c r="G10" i="116"/>
  <c r="F10" i="116"/>
  <c r="G9" i="116"/>
  <c r="F9" i="116"/>
  <c r="G8" i="116"/>
  <c r="F8" i="116"/>
  <c r="G7" i="116"/>
  <c r="F7" i="116"/>
  <c r="G6" i="116"/>
  <c r="F6" i="116"/>
  <c r="G5" i="116"/>
  <c r="F5" i="116"/>
  <c r="G4" i="116"/>
  <c r="F4" i="116"/>
  <c r="E33" i="115"/>
  <c r="D33" i="115"/>
  <c r="G33" i="115" s="1"/>
  <c r="C33" i="115"/>
  <c r="F32" i="115"/>
  <c r="F30" i="115"/>
  <c r="D29" i="115"/>
  <c r="C21" i="115"/>
  <c r="G20" i="115"/>
  <c r="E15" i="115"/>
  <c r="D15" i="115"/>
  <c r="C15" i="115"/>
  <c r="F14" i="115"/>
  <c r="G14" i="115" s="1"/>
  <c r="G13" i="115"/>
  <c r="F13" i="115"/>
  <c r="E12" i="115"/>
  <c r="E31" i="115" s="1"/>
  <c r="D12" i="115"/>
  <c r="C12" i="115"/>
  <c r="C29" i="115" s="1"/>
  <c r="G11" i="115"/>
  <c r="F11" i="115"/>
  <c r="G10" i="115"/>
  <c r="F10" i="115"/>
  <c r="G9" i="115"/>
  <c r="F9" i="115"/>
  <c r="G8" i="115"/>
  <c r="F8" i="115"/>
  <c r="G7" i="115"/>
  <c r="F7" i="115"/>
  <c r="G6" i="115"/>
  <c r="F6" i="115"/>
  <c r="G5" i="115"/>
  <c r="F5" i="115"/>
  <c r="G4" i="115"/>
  <c r="F4" i="115"/>
  <c r="F30" i="114"/>
  <c r="F13" i="114"/>
  <c r="D12" i="114"/>
  <c r="D29" i="114" s="1"/>
  <c r="E12" i="114"/>
  <c r="E29" i="114" s="1"/>
  <c r="C12" i="114"/>
  <c r="C29" i="114" s="1"/>
  <c r="G20" i="114"/>
  <c r="G13" i="114"/>
  <c r="G6" i="114"/>
  <c r="G7" i="114"/>
  <c r="G8" i="114"/>
  <c r="G9" i="114"/>
  <c r="G10" i="114"/>
  <c r="G11" i="114"/>
  <c r="G5" i="114"/>
  <c r="G4" i="114"/>
  <c r="D15" i="114"/>
  <c r="E15" i="114"/>
  <c r="F14" i="114"/>
  <c r="G14" i="114" s="1"/>
  <c r="D33" i="114"/>
  <c r="E33" i="114"/>
  <c r="C33" i="114"/>
  <c r="F32" i="114"/>
  <c r="C15" i="114"/>
  <c r="F5" i="114"/>
  <c r="F6" i="114"/>
  <c r="F7" i="114"/>
  <c r="F8" i="114"/>
  <c r="F9" i="114"/>
  <c r="F10" i="114"/>
  <c r="F11" i="114"/>
  <c r="F4" i="114"/>
  <c r="I39" i="113"/>
  <c r="E39" i="113"/>
  <c r="D39" i="113"/>
  <c r="C39" i="113"/>
  <c r="F27" i="113"/>
  <c r="E27" i="113"/>
  <c r="D27" i="113"/>
  <c r="C27" i="113"/>
  <c r="F21" i="113"/>
  <c r="E21" i="113"/>
  <c r="D21" i="113"/>
  <c r="C21" i="113"/>
  <c r="J19" i="113"/>
  <c r="K19" i="113" s="1"/>
  <c r="G19" i="113"/>
  <c r="I18" i="113"/>
  <c r="I40" i="113" s="1"/>
  <c r="F18" i="113"/>
  <c r="E18" i="113"/>
  <c r="D18" i="113"/>
  <c r="C18" i="113"/>
  <c r="G17" i="113"/>
  <c r="G16" i="113"/>
  <c r="G15" i="113"/>
  <c r="G14" i="113"/>
  <c r="G13" i="113"/>
  <c r="G12" i="113"/>
  <c r="G11" i="113"/>
  <c r="G10" i="113"/>
  <c r="G9" i="113"/>
  <c r="G8" i="113"/>
  <c r="G6" i="113"/>
  <c r="G5" i="113"/>
  <c r="I39" i="112"/>
  <c r="E39" i="112"/>
  <c r="D39" i="112"/>
  <c r="C39" i="112"/>
  <c r="J29" i="112"/>
  <c r="G29" i="112"/>
  <c r="I27" i="112"/>
  <c r="F27" i="112"/>
  <c r="E27" i="112"/>
  <c r="D27" i="112"/>
  <c r="C27" i="112"/>
  <c r="J26" i="112"/>
  <c r="G26" i="112"/>
  <c r="H26" i="112" s="1"/>
  <c r="F21" i="112"/>
  <c r="E21" i="112"/>
  <c r="D21" i="112"/>
  <c r="C21" i="112"/>
  <c r="K20" i="112"/>
  <c r="G20" i="112"/>
  <c r="J19" i="112"/>
  <c r="K19" i="112" s="1"/>
  <c r="G19" i="112"/>
  <c r="I18" i="112"/>
  <c r="F18" i="112"/>
  <c r="E18" i="112"/>
  <c r="D18" i="112"/>
  <c r="D37" i="112" s="1"/>
  <c r="C18" i="112"/>
  <c r="J17" i="112"/>
  <c r="K17" i="112" s="1"/>
  <c r="G17" i="112"/>
  <c r="J16" i="112"/>
  <c r="K16" i="112" s="1"/>
  <c r="G16" i="112"/>
  <c r="J15" i="112"/>
  <c r="K15" i="112" s="1"/>
  <c r="G15" i="112"/>
  <c r="J14" i="112"/>
  <c r="G14" i="112"/>
  <c r="J13" i="112"/>
  <c r="K13" i="112" s="1"/>
  <c r="G13" i="112"/>
  <c r="J12" i="112"/>
  <c r="K12" i="112" s="1"/>
  <c r="G12" i="112"/>
  <c r="J11" i="112"/>
  <c r="K11" i="112" s="1"/>
  <c r="G11" i="112"/>
  <c r="J10" i="112"/>
  <c r="G10" i="112"/>
  <c r="J9" i="112"/>
  <c r="K9" i="112" s="1"/>
  <c r="G9" i="112"/>
  <c r="J8" i="112"/>
  <c r="K8" i="112" s="1"/>
  <c r="G8" i="112"/>
  <c r="J6" i="112"/>
  <c r="G6" i="112"/>
  <c r="J5" i="112"/>
  <c r="K5" i="112" s="1"/>
  <c r="G5" i="112"/>
  <c r="J19" i="111"/>
  <c r="K19" i="111" s="1"/>
  <c r="I39" i="111"/>
  <c r="J6" i="111"/>
  <c r="K6" i="111" s="1"/>
  <c r="J8" i="111"/>
  <c r="K8" i="111" s="1"/>
  <c r="J9" i="111"/>
  <c r="K9" i="111" s="1"/>
  <c r="J10" i="111"/>
  <c r="K10" i="111" s="1"/>
  <c r="J11" i="111"/>
  <c r="K11" i="111" s="1"/>
  <c r="J12" i="111"/>
  <c r="K12" i="111" s="1"/>
  <c r="J13" i="111"/>
  <c r="K13" i="111" s="1"/>
  <c r="J14" i="111"/>
  <c r="K14" i="111" s="1"/>
  <c r="J15" i="111"/>
  <c r="K15" i="111" s="1"/>
  <c r="J16" i="111"/>
  <c r="K16" i="111" s="1"/>
  <c r="J17" i="111"/>
  <c r="K17" i="111" s="1"/>
  <c r="J5" i="111"/>
  <c r="G19" i="111"/>
  <c r="D39" i="111"/>
  <c r="E39" i="111"/>
  <c r="C39" i="111"/>
  <c r="G6" i="111"/>
  <c r="G8" i="111"/>
  <c r="G9" i="111"/>
  <c r="G10" i="111"/>
  <c r="G11" i="111"/>
  <c r="G12" i="111"/>
  <c r="G13" i="111"/>
  <c r="G14" i="111"/>
  <c r="G15" i="111"/>
  <c r="G16" i="111"/>
  <c r="G17" i="111"/>
  <c r="G5" i="111"/>
  <c r="E40" i="113" l="1"/>
  <c r="F39" i="113"/>
  <c r="H39" i="113" s="1"/>
  <c r="F40" i="113"/>
  <c r="D40" i="113"/>
  <c r="C40" i="113"/>
  <c r="G27" i="113"/>
  <c r="H27" i="113" s="1"/>
  <c r="K27" i="113" s="1"/>
  <c r="H21" i="113"/>
  <c r="K21" i="113" s="1"/>
  <c r="G21" i="113"/>
  <c r="K26" i="112"/>
  <c r="J27" i="112"/>
  <c r="F40" i="112"/>
  <c r="F15" i="115"/>
  <c r="G15" i="115" s="1"/>
  <c r="D31" i="115"/>
  <c r="D36" i="115" s="1"/>
  <c r="G21" i="115"/>
  <c r="F15" i="116"/>
  <c r="D31" i="116"/>
  <c r="D36" i="116" s="1"/>
  <c r="E31" i="116"/>
  <c r="G21" i="116"/>
  <c r="I40" i="112"/>
  <c r="K29" i="112"/>
  <c r="F39" i="112"/>
  <c r="H39" i="112" s="1"/>
  <c r="G27" i="112"/>
  <c r="H27" i="112" s="1"/>
  <c r="E40" i="112"/>
  <c r="C40" i="112"/>
  <c r="G21" i="112"/>
  <c r="H21" i="112"/>
  <c r="K21" i="112" s="1"/>
  <c r="G12" i="114"/>
  <c r="F12" i="114"/>
  <c r="F29" i="114" s="1"/>
  <c r="J18" i="112"/>
  <c r="K6" i="112"/>
  <c r="J18" i="113"/>
  <c r="G18" i="113"/>
  <c r="G18" i="112"/>
  <c r="K10" i="112"/>
  <c r="K14" i="112"/>
  <c r="E29" i="116"/>
  <c r="C31" i="116"/>
  <c r="G12" i="116"/>
  <c r="F12" i="116"/>
  <c r="F29" i="116" s="1"/>
  <c r="E29" i="115"/>
  <c r="G29" i="115" s="1"/>
  <c r="C31" i="115"/>
  <c r="G12" i="115"/>
  <c r="F12" i="115"/>
  <c r="F29" i="115" s="1"/>
  <c r="G33" i="114"/>
  <c r="F15" i="114"/>
  <c r="G15" i="114" s="1"/>
  <c r="H18" i="113"/>
  <c r="E37" i="113"/>
  <c r="I37" i="113"/>
  <c r="J37" i="113" s="1"/>
  <c r="D37" i="113"/>
  <c r="F37" i="113"/>
  <c r="C37" i="113"/>
  <c r="D40" i="112"/>
  <c r="E37" i="112"/>
  <c r="I37" i="112"/>
  <c r="J37" i="112" s="1"/>
  <c r="F37" i="112"/>
  <c r="C37" i="112"/>
  <c r="J18" i="111"/>
  <c r="K5" i="111"/>
  <c r="G18" i="111"/>
  <c r="K27" i="112" l="1"/>
  <c r="E36" i="115"/>
  <c r="E36" i="116"/>
  <c r="G29" i="116"/>
  <c r="K18" i="112"/>
  <c r="K18" i="113"/>
  <c r="G37" i="112"/>
  <c r="H37" i="112" s="1"/>
  <c r="K37" i="112" s="1"/>
  <c r="K18" i="111"/>
  <c r="C36" i="116"/>
  <c r="F31" i="116"/>
  <c r="F36" i="116" s="1"/>
  <c r="C36" i="115"/>
  <c r="F31" i="115"/>
  <c r="F36" i="115" s="1"/>
  <c r="G37" i="113"/>
  <c r="H37" i="113" s="1"/>
  <c r="K37" i="113" s="1"/>
  <c r="G36" i="115" l="1"/>
  <c r="J32" i="115" s="1"/>
  <c r="G36" i="116"/>
  <c r="K32" i="116" s="1"/>
  <c r="J13" i="116" s="1"/>
  <c r="M39" i="112"/>
  <c r="M39" i="113"/>
  <c r="E21" i="111"/>
  <c r="F21" i="111"/>
  <c r="D27" i="111"/>
  <c r="E27" i="111"/>
  <c r="F27" i="111"/>
  <c r="C27" i="111"/>
  <c r="D21" i="111"/>
  <c r="C21" i="111"/>
  <c r="C18" i="111"/>
  <c r="I18" i="111"/>
  <c r="F18" i="111"/>
  <c r="E18" i="111"/>
  <c r="D18" i="111"/>
  <c r="G27" i="111" l="1"/>
  <c r="H27" i="111" s="1"/>
  <c r="K27" i="111" s="1"/>
  <c r="G21" i="111"/>
  <c r="H21" i="111"/>
  <c r="K21" i="111" s="1"/>
  <c r="F39" i="111"/>
  <c r="H39" i="111" s="1"/>
  <c r="M19" i="111" s="1"/>
  <c r="I37" i="111"/>
  <c r="J37" i="111" s="1"/>
  <c r="I40" i="111"/>
  <c r="E40" i="111"/>
  <c r="E37" i="111"/>
  <c r="F37" i="111"/>
  <c r="F40" i="111"/>
  <c r="D40" i="111"/>
  <c r="D37" i="111"/>
  <c r="C37" i="111"/>
  <c r="C40" i="111"/>
  <c r="O48" i="98"/>
  <c r="N48" i="98"/>
  <c r="N47" i="98"/>
  <c r="N49" i="98" l="1"/>
  <c r="G37" i="111"/>
  <c r="H37" i="111" s="1"/>
  <c r="K37" i="111" s="1"/>
  <c r="M39" i="111" s="1"/>
  <c r="L28" i="105"/>
  <c r="Q27" i="105"/>
  <c r="P27" i="105"/>
  <c r="O27" i="105"/>
  <c r="N27" i="105"/>
  <c r="S26" i="105"/>
  <c r="R26" i="105"/>
  <c r="J26" i="105"/>
  <c r="S25" i="105"/>
  <c r="R25" i="105"/>
  <c r="H25" i="105"/>
  <c r="G25" i="105"/>
  <c r="F25" i="105"/>
  <c r="E25" i="105"/>
  <c r="D25" i="105"/>
  <c r="J25" i="105" s="1"/>
  <c r="C25" i="105"/>
  <c r="I25" i="105" s="1"/>
  <c r="S24" i="105"/>
  <c r="R24" i="105"/>
  <c r="H24" i="105"/>
  <c r="G24" i="105"/>
  <c r="F24" i="105"/>
  <c r="E24" i="105"/>
  <c r="D24" i="105"/>
  <c r="J24" i="105" s="1"/>
  <c r="C24" i="105"/>
  <c r="I24" i="105" s="1"/>
  <c r="S23" i="105"/>
  <c r="R23" i="105"/>
  <c r="H23" i="105"/>
  <c r="G23" i="105"/>
  <c r="F23" i="105"/>
  <c r="E23" i="105"/>
  <c r="D23" i="105"/>
  <c r="J23" i="105" s="1"/>
  <c r="C23" i="105"/>
  <c r="I23" i="105" s="1"/>
  <c r="S22" i="105"/>
  <c r="R22" i="105"/>
  <c r="H22" i="105"/>
  <c r="G22" i="105"/>
  <c r="F22" i="105"/>
  <c r="E22" i="105"/>
  <c r="D22" i="105"/>
  <c r="J22" i="105" s="1"/>
  <c r="C22" i="105"/>
  <c r="I22" i="105" s="1"/>
  <c r="S21" i="105"/>
  <c r="H21" i="105"/>
  <c r="G21" i="105"/>
  <c r="F21" i="105"/>
  <c r="E21" i="105"/>
  <c r="D21" i="105"/>
  <c r="J21" i="105" s="1"/>
  <c r="C21" i="105"/>
  <c r="I21" i="105" s="1"/>
  <c r="S20" i="105"/>
  <c r="R20" i="105"/>
  <c r="H20" i="105"/>
  <c r="G20" i="105"/>
  <c r="F20" i="105"/>
  <c r="E20" i="105"/>
  <c r="D20" i="105"/>
  <c r="J20" i="105" s="1"/>
  <c r="C20" i="105"/>
  <c r="I20" i="105" s="1"/>
  <c r="S19" i="105"/>
  <c r="R19" i="105"/>
  <c r="H19" i="105"/>
  <c r="G19" i="105"/>
  <c r="F19" i="105"/>
  <c r="E19" i="105"/>
  <c r="D19" i="105"/>
  <c r="J19" i="105" s="1"/>
  <c r="C19" i="105"/>
  <c r="I19" i="105" s="1"/>
  <c r="S18" i="105"/>
  <c r="H18" i="105"/>
  <c r="G18" i="105"/>
  <c r="F18" i="105"/>
  <c r="E18" i="105"/>
  <c r="D18" i="105"/>
  <c r="J18" i="105" s="1"/>
  <c r="C18" i="105"/>
  <c r="I18" i="105" s="1"/>
  <c r="S17" i="105"/>
  <c r="H17" i="105"/>
  <c r="G17" i="105"/>
  <c r="F17" i="105"/>
  <c r="E17" i="105"/>
  <c r="D17" i="105"/>
  <c r="J17" i="105" s="1"/>
  <c r="C17" i="105"/>
  <c r="I17" i="105" s="1"/>
  <c r="S16" i="105"/>
  <c r="R16" i="105"/>
  <c r="H16" i="105"/>
  <c r="G16" i="105"/>
  <c r="F16" i="105"/>
  <c r="E16" i="105"/>
  <c r="D16" i="105"/>
  <c r="J16" i="105" s="1"/>
  <c r="C16" i="105"/>
  <c r="I16" i="105" s="1"/>
  <c r="S15" i="105"/>
  <c r="R15" i="105"/>
  <c r="H15" i="105"/>
  <c r="G15" i="105"/>
  <c r="F15" i="105"/>
  <c r="E15" i="105"/>
  <c r="D15" i="105"/>
  <c r="J15" i="105" s="1"/>
  <c r="C15" i="105"/>
  <c r="I15" i="105" s="1"/>
  <c r="S14" i="105"/>
  <c r="R14" i="105"/>
  <c r="H14" i="105"/>
  <c r="G14" i="105"/>
  <c r="F14" i="105"/>
  <c r="E14" i="105"/>
  <c r="D14" i="105"/>
  <c r="J14" i="105" s="1"/>
  <c r="C14" i="105"/>
  <c r="I14" i="105" s="1"/>
  <c r="S13" i="105"/>
  <c r="R13" i="105"/>
  <c r="H13" i="105"/>
  <c r="G13" i="105"/>
  <c r="F13" i="105"/>
  <c r="E13" i="105"/>
  <c r="D13" i="105"/>
  <c r="J13" i="105" s="1"/>
  <c r="C13" i="105"/>
  <c r="I13" i="105" s="1"/>
  <c r="S12" i="105"/>
  <c r="R12" i="105"/>
  <c r="H12" i="105"/>
  <c r="G12" i="105"/>
  <c r="F12" i="105"/>
  <c r="E12" i="105"/>
  <c r="D12" i="105"/>
  <c r="J12" i="105" s="1"/>
  <c r="C12" i="105"/>
  <c r="I12" i="105" s="1"/>
  <c r="S11" i="105"/>
  <c r="R11" i="105"/>
  <c r="H11" i="105"/>
  <c r="G11" i="105"/>
  <c r="F11" i="105"/>
  <c r="E11" i="105"/>
  <c r="D11" i="105"/>
  <c r="J11" i="105" s="1"/>
  <c r="C11" i="105"/>
  <c r="I11" i="105" s="1"/>
  <c r="S10" i="105"/>
  <c r="R10" i="105"/>
  <c r="H10" i="105"/>
  <c r="G10" i="105"/>
  <c r="F10" i="105"/>
  <c r="E10" i="105"/>
  <c r="D10" i="105"/>
  <c r="J10" i="105" s="1"/>
  <c r="C10" i="105"/>
  <c r="I10" i="105" s="1"/>
  <c r="S9" i="105"/>
  <c r="R9" i="105"/>
  <c r="H9" i="105"/>
  <c r="G9" i="105"/>
  <c r="F9" i="105"/>
  <c r="E9" i="105"/>
  <c r="D9" i="105"/>
  <c r="J9" i="105" s="1"/>
  <c r="C9" i="105"/>
  <c r="I9" i="105" s="1"/>
  <c r="S8" i="105"/>
  <c r="R8" i="105"/>
  <c r="H8" i="105"/>
  <c r="G8" i="105"/>
  <c r="F8" i="105"/>
  <c r="E8" i="105"/>
  <c r="D8" i="105"/>
  <c r="J8" i="105" s="1"/>
  <c r="C8" i="105"/>
  <c r="I8" i="105" s="1"/>
  <c r="S7" i="105"/>
  <c r="R7" i="105"/>
  <c r="H7" i="105"/>
  <c r="G7" i="105"/>
  <c r="F7" i="105"/>
  <c r="E7" i="105"/>
  <c r="D7" i="105"/>
  <c r="J7" i="105" s="1"/>
  <c r="C7" i="105"/>
  <c r="I7" i="105" s="1"/>
  <c r="L29" i="104"/>
  <c r="Q28" i="104"/>
  <c r="P28" i="104"/>
  <c r="O28" i="104"/>
  <c r="N28" i="104"/>
  <c r="S27" i="104"/>
  <c r="R27" i="104"/>
  <c r="J27" i="104"/>
  <c r="S26" i="104"/>
  <c r="R26" i="104"/>
  <c r="H26" i="104"/>
  <c r="G26" i="104"/>
  <c r="F26" i="104"/>
  <c r="E26" i="104"/>
  <c r="D26" i="104"/>
  <c r="J26" i="104" s="1"/>
  <c r="C26" i="104"/>
  <c r="I26" i="104" s="1"/>
  <c r="S25" i="104"/>
  <c r="R25" i="104"/>
  <c r="H25" i="104"/>
  <c r="G25" i="104"/>
  <c r="F25" i="104"/>
  <c r="E25" i="104"/>
  <c r="D25" i="104"/>
  <c r="J25" i="104" s="1"/>
  <c r="C25" i="104"/>
  <c r="I25" i="104" s="1"/>
  <c r="S24" i="104"/>
  <c r="R24" i="104"/>
  <c r="H24" i="104"/>
  <c r="G24" i="104"/>
  <c r="F24" i="104"/>
  <c r="E24" i="104"/>
  <c r="D24" i="104"/>
  <c r="J24" i="104" s="1"/>
  <c r="C24" i="104"/>
  <c r="I24" i="104" s="1"/>
  <c r="R23" i="104"/>
  <c r="H23" i="104"/>
  <c r="G23" i="104"/>
  <c r="F23" i="104"/>
  <c r="E23" i="104"/>
  <c r="D23" i="104"/>
  <c r="J23" i="104" s="1"/>
  <c r="C23" i="104"/>
  <c r="I23" i="104" s="1"/>
  <c r="S22" i="104"/>
  <c r="R22" i="104"/>
  <c r="H22" i="104"/>
  <c r="G22" i="104"/>
  <c r="F22" i="104"/>
  <c r="E22" i="104"/>
  <c r="D22" i="104"/>
  <c r="J22" i="104" s="1"/>
  <c r="C22" i="104"/>
  <c r="I22" i="104" s="1"/>
  <c r="S21" i="104"/>
  <c r="R21" i="104"/>
  <c r="H21" i="104"/>
  <c r="G21" i="104"/>
  <c r="F21" i="104"/>
  <c r="E21" i="104"/>
  <c r="D21" i="104"/>
  <c r="J21" i="104" s="1"/>
  <c r="C21" i="104"/>
  <c r="I21" i="104" s="1"/>
  <c r="S20" i="104"/>
  <c r="R20" i="104"/>
  <c r="H20" i="104"/>
  <c r="G20" i="104"/>
  <c r="F20" i="104"/>
  <c r="E20" i="104"/>
  <c r="D20" i="104"/>
  <c r="J20" i="104" s="1"/>
  <c r="C20" i="104"/>
  <c r="I20" i="104" s="1"/>
  <c r="S19" i="104"/>
  <c r="R19" i="104"/>
  <c r="H19" i="104"/>
  <c r="G19" i="104"/>
  <c r="F19" i="104"/>
  <c r="E19" i="104"/>
  <c r="D19" i="104"/>
  <c r="J19" i="104" s="1"/>
  <c r="C19" i="104"/>
  <c r="S18" i="104"/>
  <c r="H18" i="104"/>
  <c r="G18" i="104"/>
  <c r="F18" i="104"/>
  <c r="E18" i="104"/>
  <c r="D18" i="104"/>
  <c r="J18" i="104" s="1"/>
  <c r="C18" i="104"/>
  <c r="I18" i="104" s="1"/>
  <c r="S17" i="104"/>
  <c r="H17" i="104"/>
  <c r="G17" i="104"/>
  <c r="F17" i="104"/>
  <c r="E17" i="104"/>
  <c r="D17" i="104"/>
  <c r="J17" i="104" s="1"/>
  <c r="C17" i="104"/>
  <c r="I17" i="104" s="1"/>
  <c r="S16" i="104"/>
  <c r="R16" i="104"/>
  <c r="H16" i="104"/>
  <c r="G16" i="104"/>
  <c r="F16" i="104"/>
  <c r="E16" i="104"/>
  <c r="D16" i="104"/>
  <c r="J16" i="104" s="1"/>
  <c r="C16" i="104"/>
  <c r="I16" i="104" s="1"/>
  <c r="S15" i="104"/>
  <c r="R15" i="104"/>
  <c r="H15" i="104"/>
  <c r="G15" i="104"/>
  <c r="F15" i="104"/>
  <c r="E15" i="104"/>
  <c r="D15" i="104"/>
  <c r="J15" i="104" s="1"/>
  <c r="C15" i="104"/>
  <c r="I15" i="104" s="1"/>
  <c r="S14" i="104"/>
  <c r="R14" i="104"/>
  <c r="H14" i="104"/>
  <c r="G14" i="104"/>
  <c r="F14" i="104"/>
  <c r="E14" i="104"/>
  <c r="D14" i="104"/>
  <c r="J14" i="104" s="1"/>
  <c r="C14" i="104"/>
  <c r="I14" i="104" s="1"/>
  <c r="S13" i="104"/>
  <c r="R13" i="104"/>
  <c r="H13" i="104"/>
  <c r="G13" i="104"/>
  <c r="F13" i="104"/>
  <c r="E13" i="104"/>
  <c r="D13" i="104"/>
  <c r="J13" i="104" s="1"/>
  <c r="C13" i="104"/>
  <c r="I13" i="104" s="1"/>
  <c r="S12" i="104"/>
  <c r="R12" i="104"/>
  <c r="H12" i="104"/>
  <c r="G12" i="104"/>
  <c r="F12" i="104"/>
  <c r="E12" i="104"/>
  <c r="D12" i="104"/>
  <c r="J12" i="104" s="1"/>
  <c r="C12" i="104"/>
  <c r="I12" i="104" s="1"/>
  <c r="S11" i="104"/>
  <c r="R11" i="104"/>
  <c r="H11" i="104"/>
  <c r="G11" i="104"/>
  <c r="F11" i="104"/>
  <c r="E11" i="104"/>
  <c r="D11" i="104"/>
  <c r="J11" i="104" s="1"/>
  <c r="C11" i="104"/>
  <c r="I11" i="104" s="1"/>
  <c r="S10" i="104"/>
  <c r="R10" i="104"/>
  <c r="H10" i="104"/>
  <c r="G10" i="104"/>
  <c r="F10" i="104"/>
  <c r="E10" i="104"/>
  <c r="D10" i="104"/>
  <c r="J10" i="104" s="1"/>
  <c r="C10" i="104"/>
  <c r="I10" i="104" s="1"/>
  <c r="S9" i="104"/>
  <c r="R9" i="104"/>
  <c r="H9" i="104"/>
  <c r="G9" i="104"/>
  <c r="F9" i="104"/>
  <c r="E9" i="104"/>
  <c r="D9" i="104"/>
  <c r="J9" i="104" s="1"/>
  <c r="C9" i="104"/>
  <c r="I9" i="104" s="1"/>
  <c r="S8" i="104"/>
  <c r="R8" i="104"/>
  <c r="H8" i="104"/>
  <c r="G8" i="104"/>
  <c r="F8" i="104"/>
  <c r="E8" i="104"/>
  <c r="D8" i="104"/>
  <c r="J8" i="104" s="1"/>
  <c r="C8" i="104"/>
  <c r="I8" i="104" s="1"/>
  <c r="S7" i="104"/>
  <c r="R7" i="104"/>
  <c r="H7" i="104"/>
  <c r="G7" i="104"/>
  <c r="F7" i="104"/>
  <c r="E7" i="104"/>
  <c r="D7" i="104"/>
  <c r="J7" i="104" s="1"/>
  <c r="C7" i="104"/>
  <c r="I7" i="104" s="1"/>
  <c r="Q27" i="103"/>
  <c r="O27" i="103"/>
  <c r="N27" i="103"/>
  <c r="L27" i="103"/>
  <c r="S26" i="103"/>
  <c r="R26" i="103"/>
  <c r="J26" i="103"/>
  <c r="S25" i="103"/>
  <c r="R25" i="103"/>
  <c r="H25" i="103"/>
  <c r="G25" i="103"/>
  <c r="F25" i="103"/>
  <c r="E25" i="103"/>
  <c r="D25" i="103"/>
  <c r="J25" i="103" s="1"/>
  <c r="C25" i="103"/>
  <c r="I25" i="103" s="1"/>
  <c r="R24" i="103"/>
  <c r="H24" i="103"/>
  <c r="G24" i="103"/>
  <c r="F24" i="103"/>
  <c r="E24" i="103"/>
  <c r="D24" i="103"/>
  <c r="J24" i="103" s="1"/>
  <c r="C24" i="103"/>
  <c r="I24" i="103" s="1"/>
  <c r="R23" i="103"/>
  <c r="H23" i="103"/>
  <c r="G23" i="103"/>
  <c r="F23" i="103"/>
  <c r="E23" i="103"/>
  <c r="D23" i="103"/>
  <c r="J23" i="103" s="1"/>
  <c r="C23" i="103"/>
  <c r="I23" i="103" s="1"/>
  <c r="S22" i="103"/>
  <c r="H22" i="103"/>
  <c r="G22" i="103"/>
  <c r="F22" i="103"/>
  <c r="E22" i="103"/>
  <c r="D22" i="103"/>
  <c r="J22" i="103" s="1"/>
  <c r="C22" i="103"/>
  <c r="I22" i="103" s="1"/>
  <c r="S21" i="103"/>
  <c r="R21" i="103"/>
  <c r="H21" i="103"/>
  <c r="G21" i="103"/>
  <c r="F21" i="103"/>
  <c r="E21" i="103"/>
  <c r="D21" i="103"/>
  <c r="J21" i="103" s="1"/>
  <c r="C21" i="103"/>
  <c r="I21" i="103" s="1"/>
  <c r="S20" i="103"/>
  <c r="R20" i="103"/>
  <c r="H20" i="103"/>
  <c r="G20" i="103"/>
  <c r="F20" i="103"/>
  <c r="E20" i="103"/>
  <c r="D20" i="103"/>
  <c r="J20" i="103" s="1"/>
  <c r="C20" i="103"/>
  <c r="I20" i="103" s="1"/>
  <c r="S19" i="103"/>
  <c r="R19" i="103"/>
  <c r="H19" i="103"/>
  <c r="G19" i="103"/>
  <c r="F19" i="103"/>
  <c r="E19" i="103"/>
  <c r="D19" i="103"/>
  <c r="J19" i="103" s="1"/>
  <c r="C19" i="103"/>
  <c r="I19" i="103" s="1"/>
  <c r="S18" i="103"/>
  <c r="H18" i="103"/>
  <c r="G18" i="103"/>
  <c r="F18" i="103"/>
  <c r="E18" i="103"/>
  <c r="D18" i="103"/>
  <c r="J18" i="103" s="1"/>
  <c r="C18" i="103"/>
  <c r="I18" i="103" s="1"/>
  <c r="S17" i="103"/>
  <c r="R17" i="103"/>
  <c r="H17" i="103"/>
  <c r="G17" i="103"/>
  <c r="F17" i="103"/>
  <c r="E17" i="103"/>
  <c r="D17" i="103"/>
  <c r="J17" i="103" s="1"/>
  <c r="C17" i="103"/>
  <c r="I17" i="103" s="1"/>
  <c r="S16" i="103"/>
  <c r="R16" i="103"/>
  <c r="H16" i="103"/>
  <c r="G16" i="103"/>
  <c r="F16" i="103"/>
  <c r="E16" i="103"/>
  <c r="D16" i="103"/>
  <c r="J16" i="103" s="1"/>
  <c r="C16" i="103"/>
  <c r="I16" i="103" s="1"/>
  <c r="S15" i="103"/>
  <c r="R15" i="103"/>
  <c r="H15" i="103"/>
  <c r="G15" i="103"/>
  <c r="F15" i="103"/>
  <c r="E15" i="103"/>
  <c r="D15" i="103"/>
  <c r="J15" i="103" s="1"/>
  <c r="C15" i="103"/>
  <c r="I15" i="103" s="1"/>
  <c r="S14" i="103"/>
  <c r="R14" i="103"/>
  <c r="H14" i="103"/>
  <c r="G14" i="103"/>
  <c r="F14" i="103"/>
  <c r="E14" i="103"/>
  <c r="D14" i="103"/>
  <c r="J14" i="103" s="1"/>
  <c r="C14" i="103"/>
  <c r="I14" i="103" s="1"/>
  <c r="S13" i="103"/>
  <c r="R13" i="103"/>
  <c r="H13" i="103"/>
  <c r="G13" i="103"/>
  <c r="F13" i="103"/>
  <c r="E13" i="103"/>
  <c r="D13" i="103"/>
  <c r="J13" i="103" s="1"/>
  <c r="C13" i="103"/>
  <c r="I13" i="103" s="1"/>
  <c r="S12" i="103"/>
  <c r="R12" i="103"/>
  <c r="H12" i="103"/>
  <c r="G12" i="103"/>
  <c r="F12" i="103"/>
  <c r="E12" i="103"/>
  <c r="D12" i="103"/>
  <c r="J12" i="103" s="1"/>
  <c r="C12" i="103"/>
  <c r="I12" i="103" s="1"/>
  <c r="S11" i="103"/>
  <c r="R11" i="103"/>
  <c r="H11" i="103"/>
  <c r="G11" i="103"/>
  <c r="F11" i="103"/>
  <c r="E11" i="103"/>
  <c r="D11" i="103"/>
  <c r="J11" i="103" s="1"/>
  <c r="C11" i="103"/>
  <c r="I11" i="103" s="1"/>
  <c r="S10" i="103"/>
  <c r="R10" i="103"/>
  <c r="H10" i="103"/>
  <c r="G10" i="103"/>
  <c r="F10" i="103"/>
  <c r="E10" i="103"/>
  <c r="D10" i="103"/>
  <c r="J10" i="103" s="1"/>
  <c r="C10" i="103"/>
  <c r="I10" i="103" s="1"/>
  <c r="S9" i="103"/>
  <c r="R9" i="103"/>
  <c r="H9" i="103"/>
  <c r="G9" i="103"/>
  <c r="F9" i="103"/>
  <c r="E9" i="103"/>
  <c r="D9" i="103"/>
  <c r="J9" i="103" s="1"/>
  <c r="C9" i="103"/>
  <c r="I9" i="103" s="1"/>
  <c r="S8" i="103"/>
  <c r="R8" i="103"/>
  <c r="H8" i="103"/>
  <c r="G8" i="103"/>
  <c r="F8" i="103"/>
  <c r="E8" i="103"/>
  <c r="D8" i="103"/>
  <c r="J8" i="103" s="1"/>
  <c r="C8" i="103"/>
  <c r="I8" i="103" s="1"/>
  <c r="S7" i="103"/>
  <c r="R7" i="103"/>
  <c r="H7" i="103"/>
  <c r="G7" i="103"/>
  <c r="F7" i="103"/>
  <c r="E7" i="103"/>
  <c r="D7" i="103"/>
  <c r="J7" i="103" s="1"/>
  <c r="C7" i="103"/>
  <c r="I7" i="103" s="1"/>
  <c r="N39" i="111" l="1"/>
  <c r="N19" i="111"/>
  <c r="N29" i="104"/>
  <c r="N28" i="105"/>
  <c r="P28" i="105"/>
  <c r="P29" i="104"/>
  <c r="I19" i="104"/>
  <c r="N28" i="103"/>
  <c r="R28" i="103" s="1"/>
  <c r="R29" i="104" l="1"/>
  <c r="R28" i="105"/>
  <c r="L45" i="101"/>
  <c r="K45" i="101"/>
  <c r="J45" i="101"/>
  <c r="I45" i="101"/>
  <c r="H45" i="101"/>
  <c r="G45" i="101"/>
  <c r="F45" i="101"/>
  <c r="E45" i="101"/>
  <c r="D45" i="101"/>
  <c r="C45" i="101"/>
  <c r="K44" i="101"/>
  <c r="I44" i="101"/>
  <c r="G44" i="101"/>
  <c r="E44" i="101"/>
  <c r="C44" i="101"/>
  <c r="L41" i="100"/>
  <c r="K41" i="100"/>
  <c r="J41" i="100"/>
  <c r="I41" i="100"/>
  <c r="H41" i="100"/>
  <c r="G41" i="100"/>
  <c r="F41" i="100"/>
  <c r="E41" i="100"/>
  <c r="D41" i="100"/>
  <c r="C41" i="100"/>
  <c r="K40" i="100"/>
  <c r="I40" i="100"/>
  <c r="G40" i="100"/>
  <c r="E40" i="100"/>
  <c r="C40" i="100"/>
  <c r="N42" i="99"/>
  <c r="M42" i="99"/>
  <c r="L42" i="99"/>
  <c r="K42" i="99"/>
  <c r="J42" i="99"/>
  <c r="I42" i="99"/>
  <c r="H42" i="99"/>
  <c r="G42" i="99"/>
  <c r="F42" i="99"/>
  <c r="E42" i="99"/>
  <c r="D42" i="99"/>
  <c r="C42" i="99"/>
  <c r="M41" i="99"/>
  <c r="K41" i="99"/>
  <c r="I41" i="99"/>
  <c r="G41" i="99"/>
  <c r="E41" i="99"/>
  <c r="C41" i="99"/>
  <c r="L48" i="98"/>
  <c r="K48" i="98"/>
  <c r="J48" i="98"/>
  <c r="I48" i="98"/>
  <c r="H48" i="98"/>
  <c r="G48" i="98"/>
  <c r="F48" i="98"/>
  <c r="E48" i="98"/>
  <c r="D48" i="98"/>
  <c r="C48" i="98"/>
  <c r="K47" i="98"/>
  <c r="I47" i="98"/>
  <c r="G47" i="98"/>
  <c r="E47" i="98"/>
  <c r="C47" i="98"/>
  <c r="L44" i="97"/>
  <c r="K44" i="97"/>
  <c r="J44" i="97"/>
  <c r="I44" i="97"/>
  <c r="H44" i="97"/>
  <c r="G44" i="97"/>
  <c r="F44" i="97"/>
  <c r="E44" i="97"/>
  <c r="D44" i="97"/>
  <c r="C44" i="97"/>
  <c r="K43" i="97"/>
  <c r="I43" i="97"/>
  <c r="G43" i="97"/>
  <c r="E43" i="97"/>
  <c r="C43" i="97"/>
  <c r="G49" i="98" l="1"/>
  <c r="G50" i="98" s="1"/>
  <c r="E46" i="101"/>
  <c r="E47" i="101" s="1"/>
  <c r="I49" i="98"/>
  <c r="I50" i="98" s="1"/>
  <c r="C46" i="101"/>
  <c r="C47" i="101" s="1"/>
  <c r="I46" i="101"/>
  <c r="I47" i="101" s="1"/>
  <c r="G46" i="101"/>
  <c r="G47" i="101" s="1"/>
  <c r="G45" i="97"/>
  <c r="G46" i="97" s="1"/>
  <c r="K46" i="101"/>
  <c r="K47" i="101" s="1"/>
  <c r="G42" i="100"/>
  <c r="G43" i="100" s="1"/>
  <c r="K42" i="100"/>
  <c r="K43" i="100" s="1"/>
  <c r="C42" i="100"/>
  <c r="C43" i="100" s="1"/>
  <c r="I42" i="100"/>
  <c r="I43" i="100" s="1"/>
  <c r="E42" i="100"/>
  <c r="E43" i="100" s="1"/>
  <c r="C43" i="99"/>
  <c r="C44" i="99" s="1"/>
  <c r="G43" i="99"/>
  <c r="G44" i="99" s="1"/>
  <c r="K43" i="99"/>
  <c r="K44" i="99" s="1"/>
  <c r="E43" i="99"/>
  <c r="E44" i="99" s="1"/>
  <c r="I43" i="99"/>
  <c r="I44" i="99" s="1"/>
  <c r="M43" i="99"/>
  <c r="M44" i="99" s="1"/>
  <c r="K49" i="98"/>
  <c r="K50" i="98" s="1"/>
  <c r="E49" i="98"/>
  <c r="E50" i="98" s="1"/>
  <c r="C49" i="98"/>
  <c r="C50" i="98" s="1"/>
  <c r="K45" i="97"/>
  <c r="K46" i="97" s="1"/>
  <c r="C45" i="97"/>
  <c r="C46" i="97" s="1"/>
  <c r="E45" i="97"/>
  <c r="E46" i="97" s="1"/>
  <c r="I45" i="97"/>
  <c r="I46" i="97" s="1"/>
  <c r="Q27" i="95"/>
  <c r="P27" i="95"/>
  <c r="O27" i="95"/>
  <c r="N27" i="95"/>
  <c r="L28" i="95"/>
  <c r="S26" i="95"/>
  <c r="R26" i="95"/>
  <c r="S25" i="95"/>
  <c r="R25" i="95"/>
  <c r="R24" i="95"/>
  <c r="R23" i="95"/>
  <c r="S22" i="95"/>
  <c r="R22" i="95"/>
  <c r="S21" i="95"/>
  <c r="R21" i="95"/>
  <c r="S20" i="95"/>
  <c r="R20" i="95"/>
  <c r="S19" i="95"/>
  <c r="R19" i="95"/>
  <c r="S18" i="95"/>
  <c r="S17" i="95"/>
  <c r="S16" i="95"/>
  <c r="R16" i="95"/>
  <c r="S15" i="95"/>
  <c r="R15" i="95"/>
  <c r="S14" i="95"/>
  <c r="R14" i="95"/>
  <c r="S13" i="95"/>
  <c r="R13" i="95"/>
  <c r="S12" i="95"/>
  <c r="R12" i="95"/>
  <c r="S11" i="95"/>
  <c r="R11" i="95"/>
  <c r="S10" i="95"/>
  <c r="R10" i="95"/>
  <c r="S9" i="95"/>
  <c r="R9" i="95"/>
  <c r="S8" i="95"/>
  <c r="R8" i="95"/>
  <c r="S7" i="95"/>
  <c r="R7" i="95"/>
  <c r="N28" i="95" l="1"/>
  <c r="P28" i="95"/>
  <c r="Q27" i="93"/>
  <c r="P27" i="93"/>
  <c r="P28" i="93" s="1"/>
  <c r="O27" i="93"/>
  <c r="N27" i="93"/>
  <c r="M27" i="93"/>
  <c r="L27" i="93"/>
  <c r="L28" i="93" s="1"/>
  <c r="S26" i="93"/>
  <c r="R26" i="93"/>
  <c r="S25" i="93"/>
  <c r="R25" i="93"/>
  <c r="S24" i="93"/>
  <c r="R24" i="93"/>
  <c r="S23" i="93"/>
  <c r="R23" i="93"/>
  <c r="S22" i="93"/>
  <c r="R22" i="93"/>
  <c r="S21" i="93"/>
  <c r="R21" i="93"/>
  <c r="S20" i="93"/>
  <c r="R20" i="93"/>
  <c r="S19" i="93"/>
  <c r="R19" i="93"/>
  <c r="S18" i="93"/>
  <c r="R18" i="93"/>
  <c r="S17" i="93"/>
  <c r="R17" i="93"/>
  <c r="S16" i="93"/>
  <c r="R16" i="93"/>
  <c r="S15" i="93"/>
  <c r="R15" i="93"/>
  <c r="S14" i="93"/>
  <c r="R14" i="93"/>
  <c r="S13" i="93"/>
  <c r="R13" i="93"/>
  <c r="S12" i="93"/>
  <c r="R12" i="93"/>
  <c r="S11" i="93"/>
  <c r="R11" i="93"/>
  <c r="S10" i="93"/>
  <c r="R10" i="93"/>
  <c r="S9" i="93"/>
  <c r="R9" i="93"/>
  <c r="S8" i="93"/>
  <c r="R8" i="93"/>
  <c r="S7" i="93"/>
  <c r="R7" i="93"/>
  <c r="R28" i="95" l="1"/>
  <c r="N28" i="93"/>
  <c r="R28" i="93" s="1"/>
  <c r="N49" i="96"/>
  <c r="M49" i="96"/>
  <c r="L49" i="96"/>
  <c r="K49" i="96"/>
  <c r="J49" i="96"/>
  <c r="I49" i="96"/>
  <c r="H49" i="96"/>
  <c r="G49" i="96"/>
  <c r="F49" i="96"/>
  <c r="E49" i="96"/>
  <c r="D49" i="96"/>
  <c r="C49" i="96"/>
  <c r="M48" i="96"/>
  <c r="K48" i="96"/>
  <c r="I48" i="96"/>
  <c r="G48" i="96"/>
  <c r="E48" i="96"/>
  <c r="C48" i="96"/>
  <c r="I50" i="96" l="1"/>
  <c r="I51" i="96" s="1"/>
  <c r="M50" i="96"/>
  <c r="M51" i="96" s="1"/>
  <c r="E50" i="96"/>
  <c r="E51" i="96" s="1"/>
  <c r="C50" i="96"/>
  <c r="C51" i="96" s="1"/>
  <c r="G50" i="96"/>
  <c r="G51" i="96" s="1"/>
  <c r="K50" i="96"/>
  <c r="K51" i="96" s="1"/>
  <c r="C7" i="95"/>
  <c r="I7" i="95" s="1"/>
  <c r="D7" i="95"/>
  <c r="J7" i="95" s="1"/>
  <c r="E7" i="95"/>
  <c r="F7" i="95"/>
  <c r="G7" i="95"/>
  <c r="H7" i="95"/>
  <c r="C8" i="95"/>
  <c r="I8" i="95" s="1"/>
  <c r="D8" i="95"/>
  <c r="E8" i="95"/>
  <c r="F8" i="95"/>
  <c r="G8" i="95"/>
  <c r="H8" i="95"/>
  <c r="J8" i="95"/>
  <c r="C9" i="95"/>
  <c r="I9" i="95" s="1"/>
  <c r="D9" i="95"/>
  <c r="J9" i="95" s="1"/>
  <c r="E9" i="95"/>
  <c r="F9" i="95"/>
  <c r="G9" i="95"/>
  <c r="H9" i="95"/>
  <c r="C10" i="95"/>
  <c r="I10" i="95" s="1"/>
  <c r="D10" i="95"/>
  <c r="J10" i="95" s="1"/>
  <c r="E10" i="95"/>
  <c r="F10" i="95"/>
  <c r="G10" i="95"/>
  <c r="H10" i="95"/>
  <c r="C11" i="95"/>
  <c r="I11" i="95" s="1"/>
  <c r="D11" i="95"/>
  <c r="J11" i="95" s="1"/>
  <c r="E11" i="95"/>
  <c r="F11" i="95"/>
  <c r="G11" i="95"/>
  <c r="H11" i="95"/>
  <c r="C12" i="95"/>
  <c r="I12" i="95" s="1"/>
  <c r="D12" i="95"/>
  <c r="J12" i="95" s="1"/>
  <c r="E12" i="95"/>
  <c r="F12" i="95"/>
  <c r="G12" i="95"/>
  <c r="H12" i="95"/>
  <c r="C13" i="95"/>
  <c r="I13" i="95" s="1"/>
  <c r="D13" i="95"/>
  <c r="E13" i="95"/>
  <c r="F13" i="95"/>
  <c r="G13" i="95"/>
  <c r="H13" i="95"/>
  <c r="J13" i="95"/>
  <c r="C14" i="95"/>
  <c r="I14" i="95" s="1"/>
  <c r="D14" i="95"/>
  <c r="E14" i="95"/>
  <c r="F14" i="95"/>
  <c r="G14" i="95"/>
  <c r="H14" i="95"/>
  <c r="J14" i="95"/>
  <c r="C15" i="95"/>
  <c r="I15" i="95" s="1"/>
  <c r="D15" i="95"/>
  <c r="J15" i="95" s="1"/>
  <c r="E15" i="95"/>
  <c r="F15" i="95"/>
  <c r="G15" i="95"/>
  <c r="H15" i="95"/>
  <c r="C16" i="95"/>
  <c r="I16" i="95" s="1"/>
  <c r="D16" i="95"/>
  <c r="E16" i="95"/>
  <c r="F16" i="95"/>
  <c r="G16" i="95"/>
  <c r="H16" i="95"/>
  <c r="J16" i="95"/>
  <c r="C17" i="95"/>
  <c r="I17" i="95" s="1"/>
  <c r="D17" i="95"/>
  <c r="E17" i="95"/>
  <c r="F17" i="95"/>
  <c r="G17" i="95"/>
  <c r="H17" i="95"/>
  <c r="C18" i="95"/>
  <c r="I18" i="95" s="1"/>
  <c r="D18" i="95"/>
  <c r="J18" i="95" s="1"/>
  <c r="E18" i="95"/>
  <c r="F18" i="95"/>
  <c r="G18" i="95"/>
  <c r="H18" i="95"/>
  <c r="C19" i="95"/>
  <c r="I19" i="95" s="1"/>
  <c r="D19" i="95"/>
  <c r="E19" i="95"/>
  <c r="F19" i="95"/>
  <c r="G19" i="95"/>
  <c r="H19" i="95"/>
  <c r="J19" i="95"/>
  <c r="C20" i="95"/>
  <c r="I20" i="95" s="1"/>
  <c r="D20" i="95"/>
  <c r="J20" i="95" s="1"/>
  <c r="E20" i="95"/>
  <c r="F20" i="95"/>
  <c r="G20" i="95"/>
  <c r="H20" i="95"/>
  <c r="C21" i="95"/>
  <c r="I21" i="95" s="1"/>
  <c r="D21" i="95"/>
  <c r="J21" i="95" s="1"/>
  <c r="E21" i="95"/>
  <c r="F21" i="95"/>
  <c r="G21" i="95"/>
  <c r="H21" i="95"/>
  <c r="C22" i="95"/>
  <c r="D22" i="95"/>
  <c r="J22" i="95" s="1"/>
  <c r="E22" i="95"/>
  <c r="F22" i="95"/>
  <c r="G22" i="95"/>
  <c r="H22" i="95"/>
  <c r="I22" i="95"/>
  <c r="C23" i="95"/>
  <c r="I23" i="95" s="1"/>
  <c r="D23" i="95"/>
  <c r="J23" i="95" s="1"/>
  <c r="E23" i="95"/>
  <c r="F23" i="95"/>
  <c r="G23" i="95"/>
  <c r="H23" i="95"/>
  <c r="C24" i="95"/>
  <c r="I24" i="95" s="1"/>
  <c r="D24" i="95"/>
  <c r="J24" i="95" s="1"/>
  <c r="E24" i="95"/>
  <c r="F24" i="95"/>
  <c r="G24" i="95"/>
  <c r="H24" i="95"/>
  <c r="C25" i="95"/>
  <c r="I25" i="95" s="1"/>
  <c r="D25" i="95"/>
  <c r="J25" i="95" s="1"/>
  <c r="E25" i="95"/>
  <c r="F25" i="95"/>
  <c r="G25" i="95"/>
  <c r="H25" i="95"/>
  <c r="J26" i="95"/>
  <c r="S26" i="94"/>
  <c r="Q28" i="94"/>
  <c r="P28" i="94"/>
  <c r="O28" i="94"/>
  <c r="N28" i="94"/>
  <c r="S27" i="94"/>
  <c r="R27" i="94"/>
  <c r="J27" i="94"/>
  <c r="R26" i="94"/>
  <c r="H26" i="94"/>
  <c r="G26" i="94"/>
  <c r="F26" i="94"/>
  <c r="E26" i="94"/>
  <c r="D26" i="94"/>
  <c r="J26" i="94" s="1"/>
  <c r="C26" i="94"/>
  <c r="I26" i="94" s="1"/>
  <c r="S25" i="94"/>
  <c r="R25" i="94"/>
  <c r="H25" i="94"/>
  <c r="G25" i="94"/>
  <c r="F25" i="94"/>
  <c r="E25" i="94"/>
  <c r="D25" i="94"/>
  <c r="J25" i="94" s="1"/>
  <c r="C25" i="94"/>
  <c r="I25" i="94" s="1"/>
  <c r="S24" i="94"/>
  <c r="R24" i="94"/>
  <c r="H24" i="94"/>
  <c r="G24" i="94"/>
  <c r="F24" i="94"/>
  <c r="E24" i="94"/>
  <c r="D24" i="94"/>
  <c r="J24" i="94" s="1"/>
  <c r="C24" i="94"/>
  <c r="I24" i="94" s="1"/>
  <c r="R23" i="94"/>
  <c r="H23" i="94"/>
  <c r="G23" i="94"/>
  <c r="F23" i="94"/>
  <c r="E23" i="94"/>
  <c r="D23" i="94"/>
  <c r="J23" i="94" s="1"/>
  <c r="C23" i="94"/>
  <c r="I23" i="94" s="1"/>
  <c r="S22" i="94"/>
  <c r="R22" i="94"/>
  <c r="H22" i="94"/>
  <c r="G22" i="94"/>
  <c r="F22" i="94"/>
  <c r="E22" i="94"/>
  <c r="D22" i="94"/>
  <c r="J22" i="94" s="1"/>
  <c r="C22" i="94"/>
  <c r="I22" i="94" s="1"/>
  <c r="S21" i="94"/>
  <c r="H21" i="94"/>
  <c r="G21" i="94"/>
  <c r="F21" i="94"/>
  <c r="E21" i="94"/>
  <c r="D21" i="94"/>
  <c r="J21" i="94" s="1"/>
  <c r="C21" i="94"/>
  <c r="I21" i="94" s="1"/>
  <c r="S20" i="94"/>
  <c r="R20" i="94"/>
  <c r="H20" i="94"/>
  <c r="G20" i="94"/>
  <c r="F20" i="94"/>
  <c r="E20" i="94"/>
  <c r="D20" i="94"/>
  <c r="J20" i="94" s="1"/>
  <c r="C20" i="94"/>
  <c r="I20" i="94" s="1"/>
  <c r="S19" i="94"/>
  <c r="R19" i="94"/>
  <c r="H19" i="94"/>
  <c r="G19" i="94"/>
  <c r="F19" i="94"/>
  <c r="E19" i="94"/>
  <c r="D19" i="94"/>
  <c r="J19" i="94" s="1"/>
  <c r="C19" i="94"/>
  <c r="I19" i="94" s="1"/>
  <c r="S18" i="94"/>
  <c r="H18" i="94"/>
  <c r="G18" i="94"/>
  <c r="F18" i="94"/>
  <c r="E18" i="94"/>
  <c r="D18" i="94"/>
  <c r="J18" i="94" s="1"/>
  <c r="C18" i="94"/>
  <c r="I18" i="94" s="1"/>
  <c r="S17" i="94"/>
  <c r="H17" i="94"/>
  <c r="G17" i="94"/>
  <c r="F17" i="94"/>
  <c r="E17" i="94"/>
  <c r="D17" i="94"/>
  <c r="J17" i="94" s="1"/>
  <c r="C17" i="94"/>
  <c r="I17" i="94" s="1"/>
  <c r="S16" i="94"/>
  <c r="R16" i="94"/>
  <c r="H16" i="94"/>
  <c r="G16" i="94"/>
  <c r="F16" i="94"/>
  <c r="E16" i="94"/>
  <c r="D16" i="94"/>
  <c r="J16" i="94" s="1"/>
  <c r="C16" i="94"/>
  <c r="I16" i="94" s="1"/>
  <c r="S15" i="94"/>
  <c r="R15" i="94"/>
  <c r="H15" i="94"/>
  <c r="G15" i="94"/>
  <c r="F15" i="94"/>
  <c r="E15" i="94"/>
  <c r="D15" i="94"/>
  <c r="J15" i="94" s="1"/>
  <c r="C15" i="94"/>
  <c r="I15" i="94" s="1"/>
  <c r="S14" i="94"/>
  <c r="R14" i="94"/>
  <c r="H14" i="94"/>
  <c r="G14" i="94"/>
  <c r="F14" i="94"/>
  <c r="E14" i="94"/>
  <c r="D14" i="94"/>
  <c r="J14" i="94" s="1"/>
  <c r="C14" i="94"/>
  <c r="I14" i="94" s="1"/>
  <c r="S13" i="94"/>
  <c r="R13" i="94"/>
  <c r="H13" i="94"/>
  <c r="G13" i="94"/>
  <c r="F13" i="94"/>
  <c r="E13" i="94"/>
  <c r="D13" i="94"/>
  <c r="J13" i="94" s="1"/>
  <c r="C13" i="94"/>
  <c r="I13" i="94" s="1"/>
  <c r="S12" i="94"/>
  <c r="R12" i="94"/>
  <c r="H12" i="94"/>
  <c r="G12" i="94"/>
  <c r="F12" i="94"/>
  <c r="E12" i="94"/>
  <c r="D12" i="94"/>
  <c r="J12" i="94" s="1"/>
  <c r="C12" i="94"/>
  <c r="I12" i="94" s="1"/>
  <c r="S11" i="94"/>
  <c r="R11" i="94"/>
  <c r="H11" i="94"/>
  <c r="G11" i="94"/>
  <c r="F11" i="94"/>
  <c r="E11" i="94"/>
  <c r="D11" i="94"/>
  <c r="J11" i="94" s="1"/>
  <c r="C11" i="94"/>
  <c r="I11" i="94" s="1"/>
  <c r="S10" i="94"/>
  <c r="R10" i="94"/>
  <c r="H10" i="94"/>
  <c r="G10" i="94"/>
  <c r="F10" i="94"/>
  <c r="E10" i="94"/>
  <c r="D10" i="94"/>
  <c r="J10" i="94" s="1"/>
  <c r="C10" i="94"/>
  <c r="I10" i="94" s="1"/>
  <c r="S9" i="94"/>
  <c r="R9" i="94"/>
  <c r="H9" i="94"/>
  <c r="G9" i="94"/>
  <c r="F9" i="94"/>
  <c r="E9" i="94"/>
  <c r="D9" i="94"/>
  <c r="J9" i="94" s="1"/>
  <c r="C9" i="94"/>
  <c r="I9" i="94" s="1"/>
  <c r="S8" i="94"/>
  <c r="R8" i="94"/>
  <c r="H8" i="94"/>
  <c r="G8" i="94"/>
  <c r="F8" i="94"/>
  <c r="E8" i="94"/>
  <c r="D8" i="94"/>
  <c r="J8" i="94" s="1"/>
  <c r="C8" i="94"/>
  <c r="I8" i="94" s="1"/>
  <c r="S7" i="94"/>
  <c r="R7" i="94"/>
  <c r="H7" i="94"/>
  <c r="G7" i="94"/>
  <c r="F7" i="94"/>
  <c r="E7" i="94"/>
  <c r="D7" i="94"/>
  <c r="J7" i="94" s="1"/>
  <c r="C7" i="94"/>
  <c r="I7" i="94" s="1"/>
  <c r="J26" i="93"/>
  <c r="H25" i="93"/>
  <c r="G25" i="93"/>
  <c r="F25" i="93"/>
  <c r="E25" i="93"/>
  <c r="D25" i="93"/>
  <c r="C25" i="93"/>
  <c r="I25" i="93" s="1"/>
  <c r="H24" i="93"/>
  <c r="G24" i="93"/>
  <c r="F24" i="93"/>
  <c r="E24" i="93"/>
  <c r="D24" i="93"/>
  <c r="J24" i="93" s="1"/>
  <c r="C24" i="93"/>
  <c r="I24" i="93" s="1"/>
  <c r="H23" i="93"/>
  <c r="G23" i="93"/>
  <c r="F23" i="93"/>
  <c r="E23" i="93"/>
  <c r="D23" i="93"/>
  <c r="C23" i="93"/>
  <c r="I23" i="93" s="1"/>
  <c r="H22" i="93"/>
  <c r="G22" i="93"/>
  <c r="F22" i="93"/>
  <c r="E22" i="93"/>
  <c r="D22" i="93"/>
  <c r="J22" i="93" s="1"/>
  <c r="C22" i="93"/>
  <c r="H21" i="93"/>
  <c r="G21" i="93"/>
  <c r="F21" i="93"/>
  <c r="E21" i="93"/>
  <c r="D21" i="93"/>
  <c r="J21" i="93" s="1"/>
  <c r="C21" i="93"/>
  <c r="I21" i="93" s="1"/>
  <c r="H20" i="93"/>
  <c r="G20" i="93"/>
  <c r="F20" i="93"/>
  <c r="E20" i="93"/>
  <c r="D20" i="93"/>
  <c r="J20" i="93" s="1"/>
  <c r="C20" i="93"/>
  <c r="I20" i="93" s="1"/>
  <c r="H19" i="93"/>
  <c r="G19" i="93"/>
  <c r="F19" i="93"/>
  <c r="E19" i="93"/>
  <c r="D19" i="93"/>
  <c r="J19" i="93" s="1"/>
  <c r="C19" i="93"/>
  <c r="I19" i="93" s="1"/>
  <c r="H18" i="93"/>
  <c r="G18" i="93"/>
  <c r="F18" i="93"/>
  <c r="E18" i="93"/>
  <c r="D18" i="93"/>
  <c r="J18" i="93" s="1"/>
  <c r="C18" i="93"/>
  <c r="I18" i="93" s="1"/>
  <c r="H17" i="93"/>
  <c r="G17" i="93"/>
  <c r="F17" i="93"/>
  <c r="E17" i="93"/>
  <c r="D17" i="93"/>
  <c r="C17" i="93"/>
  <c r="I17" i="93" s="1"/>
  <c r="H16" i="93"/>
  <c r="G16" i="93"/>
  <c r="F16" i="93"/>
  <c r="E16" i="93"/>
  <c r="D16" i="93"/>
  <c r="J16" i="93" s="1"/>
  <c r="C16" i="93"/>
  <c r="I16" i="93" s="1"/>
  <c r="H15" i="93"/>
  <c r="G15" i="93"/>
  <c r="F15" i="93"/>
  <c r="E15" i="93"/>
  <c r="D15" i="93"/>
  <c r="J15" i="93" s="1"/>
  <c r="C15" i="93"/>
  <c r="I15" i="93" s="1"/>
  <c r="H14" i="93"/>
  <c r="G14" i="93"/>
  <c r="F14" i="93"/>
  <c r="E14" i="93"/>
  <c r="D14" i="93"/>
  <c r="J14" i="93" s="1"/>
  <c r="C14" i="93"/>
  <c r="I14" i="93" s="1"/>
  <c r="H13" i="93"/>
  <c r="G13" i="93"/>
  <c r="F13" i="93"/>
  <c r="E13" i="93"/>
  <c r="D13" i="93"/>
  <c r="J13" i="93" s="1"/>
  <c r="C13" i="93"/>
  <c r="I13" i="93" s="1"/>
  <c r="H12" i="93"/>
  <c r="G12" i="93"/>
  <c r="F12" i="93"/>
  <c r="E12" i="93"/>
  <c r="D12" i="93"/>
  <c r="J12" i="93" s="1"/>
  <c r="C12" i="93"/>
  <c r="I12" i="93" s="1"/>
  <c r="H11" i="93"/>
  <c r="G11" i="93"/>
  <c r="F11" i="93"/>
  <c r="E11" i="93"/>
  <c r="D11" i="93"/>
  <c r="J11" i="93" s="1"/>
  <c r="C11" i="93"/>
  <c r="I11" i="93" s="1"/>
  <c r="H10" i="93"/>
  <c r="G10" i="93"/>
  <c r="F10" i="93"/>
  <c r="E10" i="93"/>
  <c r="D10" i="93"/>
  <c r="J10" i="93" s="1"/>
  <c r="C10" i="93"/>
  <c r="I10" i="93" s="1"/>
  <c r="H9" i="93"/>
  <c r="G9" i="93"/>
  <c r="F9" i="93"/>
  <c r="E9" i="93"/>
  <c r="D9" i="93"/>
  <c r="J9" i="93" s="1"/>
  <c r="C9" i="93"/>
  <c r="I9" i="93" s="1"/>
  <c r="H8" i="93"/>
  <c r="G8" i="93"/>
  <c r="F8" i="93"/>
  <c r="E8" i="93"/>
  <c r="D8" i="93"/>
  <c r="J8" i="93" s="1"/>
  <c r="C8" i="93"/>
  <c r="I8" i="93" s="1"/>
  <c r="H7" i="93"/>
  <c r="G7" i="93"/>
  <c r="F7" i="93"/>
  <c r="E7" i="93"/>
  <c r="D7" i="93"/>
  <c r="J7" i="93" s="1"/>
  <c r="C7" i="93"/>
  <c r="I7" i="93" s="1"/>
  <c r="J25" i="93" l="1"/>
  <c r="J17" i="95"/>
  <c r="B34" i="95" s="1"/>
  <c r="I22" i="93"/>
  <c r="J23" i="93"/>
  <c r="B33" i="95"/>
  <c r="B38" i="95" s="1"/>
  <c r="B32" i="95"/>
  <c r="L29" i="94"/>
  <c r="P29" i="94"/>
  <c r="N29" i="94"/>
  <c r="J17" i="93"/>
  <c r="B39" i="95" l="1"/>
  <c r="B35" i="95"/>
  <c r="B37" i="95" s="1"/>
  <c r="B41" i="95" s="1"/>
  <c r="R29" i="94"/>
  <c r="B42" i="95" l="1"/>
  <c r="B44" i="95" s="1"/>
  <c r="L56" i="91" l="1"/>
  <c r="K56" i="91"/>
  <c r="J56" i="91"/>
  <c r="I56" i="91"/>
  <c r="H56" i="91"/>
  <c r="G56" i="91"/>
  <c r="F56" i="91"/>
  <c r="E56" i="91"/>
  <c r="D56" i="91"/>
  <c r="C56" i="91"/>
  <c r="K55" i="91"/>
  <c r="K57" i="91" s="1"/>
  <c r="K58" i="91" s="1"/>
  <c r="I55" i="91"/>
  <c r="G55" i="91"/>
  <c r="E55" i="91"/>
  <c r="C55" i="91"/>
  <c r="C57" i="91" s="1"/>
  <c r="C58" i="91" s="1"/>
  <c r="C47" i="90"/>
  <c r="E47" i="90"/>
  <c r="G47" i="90"/>
  <c r="I47" i="90"/>
  <c r="K47" i="90"/>
  <c r="C48" i="90"/>
  <c r="D48" i="90"/>
  <c r="E48" i="90"/>
  <c r="F48" i="90"/>
  <c r="G48" i="90"/>
  <c r="H48" i="90"/>
  <c r="I48" i="90"/>
  <c r="J48" i="90"/>
  <c r="K48" i="90"/>
  <c r="L48" i="90"/>
  <c r="G57" i="91" l="1"/>
  <c r="G58" i="91" s="1"/>
  <c r="I57" i="91"/>
  <c r="I58" i="91" s="1"/>
  <c r="E57" i="91"/>
  <c r="E58" i="91" s="1"/>
  <c r="E49" i="90"/>
  <c r="E50" i="90" s="1"/>
  <c r="C49" i="90"/>
  <c r="C50" i="90" s="1"/>
  <c r="K49" i="90"/>
  <c r="K50" i="90" s="1"/>
  <c r="I49" i="90"/>
  <c r="I50" i="90" s="1"/>
  <c r="G49" i="90"/>
  <c r="G50" i="90" s="1"/>
  <c r="L48" i="89" l="1"/>
  <c r="K48" i="89"/>
  <c r="J48" i="89"/>
  <c r="I48" i="89"/>
  <c r="H48" i="89"/>
  <c r="G48" i="89"/>
  <c r="F48" i="89"/>
  <c r="E48" i="89"/>
  <c r="D48" i="89"/>
  <c r="C48" i="89"/>
  <c r="C47" i="89"/>
  <c r="E47" i="89"/>
  <c r="G47" i="89"/>
  <c r="I47" i="89"/>
  <c r="K47" i="89"/>
  <c r="G49" i="89" l="1"/>
  <c r="G50" i="89" s="1"/>
  <c r="I49" i="89"/>
  <c r="I50" i="89" s="1"/>
  <c r="K49" i="89"/>
  <c r="K50" i="89" s="1"/>
  <c r="E49" i="89"/>
  <c r="E50" i="89" s="1"/>
  <c r="C49" i="89"/>
  <c r="C50" i="89" s="1"/>
  <c r="T15" i="80" l="1"/>
  <c r="S15" i="80"/>
  <c r="I15" i="80"/>
  <c r="H15" i="80"/>
  <c r="G15" i="80"/>
  <c r="F15" i="80"/>
  <c r="E15" i="80"/>
  <c r="D15" i="80"/>
  <c r="J15" i="80" s="1"/>
  <c r="T14" i="80"/>
  <c r="S14" i="80"/>
  <c r="H14" i="80"/>
  <c r="F14" i="80"/>
  <c r="T13" i="80"/>
  <c r="S13" i="80"/>
  <c r="I13" i="80"/>
  <c r="H13" i="80"/>
  <c r="G13" i="80"/>
  <c r="F13" i="80"/>
  <c r="E13" i="80"/>
  <c r="D13" i="80"/>
  <c r="J13" i="80" s="1"/>
  <c r="T12" i="80"/>
  <c r="S12" i="80"/>
  <c r="I12" i="80"/>
  <c r="H12" i="80"/>
  <c r="G12" i="80"/>
  <c r="F12" i="80"/>
  <c r="E12" i="80"/>
  <c r="D12" i="80"/>
  <c r="J12" i="80" s="1"/>
  <c r="T11" i="80"/>
  <c r="S11" i="80"/>
  <c r="I11" i="80"/>
  <c r="H11" i="80"/>
  <c r="G11" i="80"/>
  <c r="F11" i="80"/>
  <c r="E11" i="80"/>
  <c r="D11" i="80"/>
  <c r="J11" i="80" s="1"/>
  <c r="T10" i="80"/>
  <c r="S10" i="80"/>
  <c r="I10" i="80"/>
  <c r="H10" i="80"/>
  <c r="G10" i="80"/>
  <c r="F10" i="80"/>
  <c r="E10" i="80"/>
  <c r="D10" i="80"/>
  <c r="J10" i="80" s="1"/>
  <c r="T9" i="80"/>
  <c r="S9" i="80"/>
  <c r="I9" i="80"/>
  <c r="H9" i="80"/>
  <c r="G9" i="80"/>
  <c r="F9" i="80"/>
  <c r="E9" i="80"/>
  <c r="D9" i="80"/>
  <c r="J9" i="80" s="1"/>
  <c r="T8" i="80"/>
  <c r="S8" i="80"/>
  <c r="I8" i="80"/>
  <c r="H8" i="80"/>
  <c r="G8" i="80"/>
  <c r="F8" i="80"/>
  <c r="E8" i="80"/>
  <c r="D8" i="80"/>
  <c r="J8" i="80" s="1"/>
  <c r="T7" i="80"/>
  <c r="S7" i="80"/>
  <c r="I7" i="80"/>
  <c r="H7" i="80"/>
  <c r="G7" i="80"/>
  <c r="F7" i="80"/>
  <c r="E7" i="80"/>
  <c r="D7" i="80"/>
  <c r="J7" i="80" s="1"/>
  <c r="T6" i="80"/>
  <c r="S6" i="80"/>
  <c r="I6" i="80"/>
  <c r="H6" i="80"/>
  <c r="G6" i="80"/>
  <c r="F6" i="80"/>
  <c r="E6" i="80"/>
  <c r="D6" i="80"/>
  <c r="J6" i="80" s="1"/>
  <c r="T15" i="78"/>
  <c r="S15" i="78"/>
  <c r="I15" i="78"/>
  <c r="H15" i="78"/>
  <c r="G15" i="78"/>
  <c r="F15" i="78"/>
  <c r="E15" i="78"/>
  <c r="D15" i="78"/>
  <c r="J15" i="78" s="1"/>
  <c r="T14" i="78"/>
  <c r="S14" i="78"/>
  <c r="H14" i="78"/>
  <c r="F14" i="78"/>
  <c r="T13" i="78"/>
  <c r="S13" i="78"/>
  <c r="I13" i="78"/>
  <c r="H13" i="78"/>
  <c r="G13" i="78"/>
  <c r="F13" i="78"/>
  <c r="E13" i="78"/>
  <c r="D13" i="78"/>
  <c r="J13" i="78" s="1"/>
  <c r="T12" i="78"/>
  <c r="S12" i="78"/>
  <c r="I12" i="78"/>
  <c r="H12" i="78"/>
  <c r="G12" i="78"/>
  <c r="F12" i="78"/>
  <c r="E12" i="78"/>
  <c r="D12" i="78"/>
  <c r="J12" i="78" s="1"/>
  <c r="T11" i="78"/>
  <c r="S11" i="78"/>
  <c r="I11" i="78"/>
  <c r="H11" i="78"/>
  <c r="G11" i="78"/>
  <c r="F11" i="78"/>
  <c r="E11" i="78"/>
  <c r="D11" i="78"/>
  <c r="J11" i="78" s="1"/>
  <c r="T10" i="78"/>
  <c r="S10" i="78"/>
  <c r="I10" i="78"/>
  <c r="H10" i="78"/>
  <c r="G10" i="78"/>
  <c r="F10" i="78"/>
  <c r="E10" i="78"/>
  <c r="D10" i="78"/>
  <c r="J10" i="78" s="1"/>
  <c r="T9" i="78"/>
  <c r="S9" i="78"/>
  <c r="I9" i="78"/>
  <c r="H9" i="78"/>
  <c r="G9" i="78"/>
  <c r="F9" i="78"/>
  <c r="E9" i="78"/>
  <c r="D9" i="78"/>
  <c r="J9" i="78" s="1"/>
  <c r="T8" i="78"/>
  <c r="S8" i="78"/>
  <c r="I8" i="78"/>
  <c r="H8" i="78"/>
  <c r="G8" i="78"/>
  <c r="F8" i="78"/>
  <c r="E8" i="78"/>
  <c r="D8" i="78"/>
  <c r="J8" i="78" s="1"/>
  <c r="T7" i="78"/>
  <c r="S7" i="78"/>
  <c r="I7" i="78"/>
  <c r="H7" i="78"/>
  <c r="G7" i="78"/>
  <c r="F7" i="78"/>
  <c r="E7" i="78"/>
  <c r="D7" i="78"/>
  <c r="J7" i="78" s="1"/>
  <c r="T6" i="78"/>
  <c r="S6" i="78"/>
  <c r="I6" i="78"/>
  <c r="H6" i="78"/>
  <c r="G6" i="78"/>
  <c r="F6" i="78"/>
  <c r="E6" i="78"/>
  <c r="D6" i="78"/>
  <c r="J6" i="78" s="1"/>
  <c r="T15" i="76"/>
  <c r="S15" i="76"/>
  <c r="I15" i="76"/>
  <c r="H15" i="76"/>
  <c r="G15" i="76"/>
  <c r="F15" i="76"/>
  <c r="E15" i="76"/>
  <c r="D15" i="76"/>
  <c r="J15" i="76" s="1"/>
  <c r="T14" i="76"/>
  <c r="S14" i="76"/>
  <c r="H14" i="76"/>
  <c r="F14" i="76"/>
  <c r="T13" i="76"/>
  <c r="S13" i="76"/>
  <c r="I13" i="76"/>
  <c r="H13" i="76"/>
  <c r="G13" i="76"/>
  <c r="F13" i="76"/>
  <c r="E13" i="76"/>
  <c r="K13" i="76" s="1"/>
  <c r="D13" i="76"/>
  <c r="J13" i="76" s="1"/>
  <c r="T12" i="76"/>
  <c r="S12" i="76"/>
  <c r="I12" i="76"/>
  <c r="H12" i="76"/>
  <c r="G12" i="76"/>
  <c r="F12" i="76"/>
  <c r="E12" i="76"/>
  <c r="K12" i="76" s="1"/>
  <c r="D12" i="76"/>
  <c r="J12" i="76" s="1"/>
  <c r="T11" i="76"/>
  <c r="S11" i="76"/>
  <c r="I11" i="76"/>
  <c r="H11" i="76"/>
  <c r="G11" i="76"/>
  <c r="F11" i="76"/>
  <c r="E11" i="76"/>
  <c r="K11" i="76" s="1"/>
  <c r="D11" i="76"/>
  <c r="J11" i="76" s="1"/>
  <c r="T10" i="76"/>
  <c r="S10" i="76"/>
  <c r="I10" i="76"/>
  <c r="H10" i="76"/>
  <c r="G10" i="76"/>
  <c r="F10" i="76"/>
  <c r="E10" i="76"/>
  <c r="D10" i="76"/>
  <c r="J10" i="76" s="1"/>
  <c r="T9" i="76"/>
  <c r="S9" i="76"/>
  <c r="I9" i="76"/>
  <c r="H9" i="76"/>
  <c r="G9" i="76"/>
  <c r="F9" i="76"/>
  <c r="E9" i="76"/>
  <c r="K9" i="76" s="1"/>
  <c r="D9" i="76"/>
  <c r="J9" i="76" s="1"/>
  <c r="T8" i="76"/>
  <c r="S8" i="76"/>
  <c r="I8" i="76"/>
  <c r="H8" i="76"/>
  <c r="G8" i="76"/>
  <c r="F8" i="76"/>
  <c r="E8" i="76"/>
  <c r="K8" i="76" s="1"/>
  <c r="D8" i="76"/>
  <c r="J8" i="76" s="1"/>
  <c r="T7" i="76"/>
  <c r="S7" i="76"/>
  <c r="I7" i="76"/>
  <c r="H7" i="76"/>
  <c r="G7" i="76"/>
  <c r="F7" i="76"/>
  <c r="E7" i="76"/>
  <c r="K7" i="76" s="1"/>
  <c r="D7" i="76"/>
  <c r="J7" i="76" s="1"/>
  <c r="T6" i="76"/>
  <c r="S6" i="76"/>
  <c r="I6" i="76"/>
  <c r="H6" i="76"/>
  <c r="G6" i="76"/>
  <c r="F6" i="76"/>
  <c r="E6" i="76"/>
  <c r="K6" i="76" s="1"/>
  <c r="D6" i="76"/>
  <c r="J6" i="76" s="1"/>
  <c r="T14" i="74"/>
  <c r="S14" i="74"/>
  <c r="H14" i="74"/>
  <c r="F14" i="74"/>
  <c r="K15" i="76" l="1"/>
  <c r="K6" i="78"/>
  <c r="K7" i="78"/>
  <c r="K8" i="78"/>
  <c r="K9" i="78"/>
  <c r="K10" i="78"/>
  <c r="K11" i="78"/>
  <c r="K12" i="78"/>
  <c r="K13" i="78"/>
  <c r="K15" i="78"/>
  <c r="K6" i="80"/>
  <c r="K7" i="80"/>
  <c r="K8" i="80"/>
  <c r="K9" i="80"/>
  <c r="K10" i="80"/>
  <c r="K11" i="80"/>
  <c r="K12" i="80"/>
  <c r="K13" i="80"/>
  <c r="K15" i="80"/>
  <c r="K10" i="76"/>
  <c r="E33" i="61"/>
  <c r="C33" i="61"/>
  <c r="D31" i="80" l="1"/>
  <c r="E31" i="80"/>
  <c r="F31" i="80"/>
  <c r="G31" i="80"/>
  <c r="K31" i="80" s="1"/>
  <c r="H31" i="80"/>
  <c r="I31" i="80"/>
  <c r="D32" i="80"/>
  <c r="E32" i="80"/>
  <c r="K32" i="80" s="1"/>
  <c r="F32" i="80"/>
  <c r="G32" i="80"/>
  <c r="H32" i="80"/>
  <c r="I32" i="80"/>
  <c r="D33" i="80"/>
  <c r="E33" i="80"/>
  <c r="F33" i="80"/>
  <c r="G33" i="80"/>
  <c r="H33" i="80"/>
  <c r="I33" i="80"/>
  <c r="K33" i="80"/>
  <c r="D34" i="80"/>
  <c r="E34" i="80"/>
  <c r="F34" i="80"/>
  <c r="G34" i="80"/>
  <c r="K34" i="80" s="1"/>
  <c r="H34" i="80"/>
  <c r="I34" i="80"/>
  <c r="N36" i="80"/>
  <c r="O36" i="80"/>
  <c r="P36" i="80"/>
  <c r="Q36" i="80"/>
  <c r="R36" i="80"/>
  <c r="M36" i="80"/>
  <c r="S29" i="78"/>
  <c r="T29" i="78"/>
  <c r="S30" i="78"/>
  <c r="T30" i="78"/>
  <c r="S31" i="78"/>
  <c r="T31" i="78"/>
  <c r="S32" i="78"/>
  <c r="T32" i="78"/>
  <c r="S33" i="78"/>
  <c r="T33" i="78"/>
  <c r="S31" i="80"/>
  <c r="S32" i="80"/>
  <c r="S33" i="80"/>
  <c r="S34" i="80"/>
  <c r="S35" i="80"/>
  <c r="T31" i="80"/>
  <c r="T32" i="80"/>
  <c r="T33" i="80"/>
  <c r="T34" i="80"/>
  <c r="R43" i="80"/>
  <c r="P43" i="80"/>
  <c r="N43" i="80"/>
  <c r="S43" i="80" s="1"/>
  <c r="Q42" i="80"/>
  <c r="O42" i="80"/>
  <c r="M42" i="80"/>
  <c r="Q41" i="80"/>
  <c r="O41" i="80"/>
  <c r="M41" i="80"/>
  <c r="K35" i="80"/>
  <c r="T30" i="80"/>
  <c r="S30" i="80"/>
  <c r="I30" i="80"/>
  <c r="H30" i="80"/>
  <c r="G30" i="80"/>
  <c r="F30" i="80"/>
  <c r="E30" i="80"/>
  <c r="D30" i="80"/>
  <c r="T29" i="80"/>
  <c r="S29" i="80"/>
  <c r="I29" i="80"/>
  <c r="H29" i="80"/>
  <c r="G29" i="80"/>
  <c r="F29" i="80"/>
  <c r="E29" i="80"/>
  <c r="D29" i="80"/>
  <c r="T28" i="80"/>
  <c r="S28" i="80"/>
  <c r="I28" i="80"/>
  <c r="H28" i="80"/>
  <c r="G28" i="80"/>
  <c r="F28" i="80"/>
  <c r="E28" i="80"/>
  <c r="D28" i="80"/>
  <c r="T27" i="80"/>
  <c r="S27" i="80"/>
  <c r="I27" i="80"/>
  <c r="H27" i="80"/>
  <c r="G27" i="80"/>
  <c r="F27" i="80"/>
  <c r="E27" i="80"/>
  <c r="D27" i="80"/>
  <c r="T26" i="80"/>
  <c r="S26" i="80"/>
  <c r="I26" i="80"/>
  <c r="H26" i="80"/>
  <c r="G26" i="80"/>
  <c r="F26" i="80"/>
  <c r="E26" i="80"/>
  <c r="D26" i="80"/>
  <c r="T25" i="80"/>
  <c r="S25" i="80"/>
  <c r="I25" i="80"/>
  <c r="H25" i="80"/>
  <c r="G25" i="80"/>
  <c r="F25" i="80"/>
  <c r="E25" i="80"/>
  <c r="D25" i="80"/>
  <c r="T24" i="80"/>
  <c r="S24" i="80"/>
  <c r="I24" i="80"/>
  <c r="H24" i="80"/>
  <c r="G24" i="80"/>
  <c r="F24" i="80"/>
  <c r="E24" i="80"/>
  <c r="D24" i="80"/>
  <c r="T23" i="80"/>
  <c r="S23" i="80"/>
  <c r="I23" i="80"/>
  <c r="H23" i="80"/>
  <c r="G23" i="80"/>
  <c r="F23" i="80"/>
  <c r="E23" i="80"/>
  <c r="D23" i="80"/>
  <c r="T22" i="80"/>
  <c r="S22" i="80"/>
  <c r="I22" i="80"/>
  <c r="H22" i="80"/>
  <c r="G22" i="80"/>
  <c r="F22" i="80"/>
  <c r="E22" i="80"/>
  <c r="D22" i="80"/>
  <c r="T21" i="80"/>
  <c r="S21" i="80"/>
  <c r="I21" i="80"/>
  <c r="H21" i="80"/>
  <c r="G21" i="80"/>
  <c r="F21" i="80"/>
  <c r="E21" i="80"/>
  <c r="D21" i="80"/>
  <c r="T20" i="80"/>
  <c r="S20" i="80"/>
  <c r="I20" i="80"/>
  <c r="H20" i="80"/>
  <c r="G20" i="80"/>
  <c r="F20" i="80"/>
  <c r="E20" i="80"/>
  <c r="D20" i="80"/>
  <c r="T19" i="80"/>
  <c r="S19" i="80"/>
  <c r="I19" i="80"/>
  <c r="H19" i="80"/>
  <c r="G19" i="80"/>
  <c r="F19" i="80"/>
  <c r="E19" i="80"/>
  <c r="D19" i="80"/>
  <c r="T18" i="80"/>
  <c r="S18" i="80"/>
  <c r="I18" i="80"/>
  <c r="H18" i="80"/>
  <c r="G18" i="80"/>
  <c r="F18" i="80"/>
  <c r="E18" i="80"/>
  <c r="D18" i="80"/>
  <c r="T17" i="80"/>
  <c r="S17" i="80"/>
  <c r="I17" i="80"/>
  <c r="H17" i="80"/>
  <c r="G17" i="80"/>
  <c r="F17" i="80"/>
  <c r="E17" i="80"/>
  <c r="D17" i="80"/>
  <c r="T16" i="80"/>
  <c r="S16" i="80"/>
  <c r="I16" i="80"/>
  <c r="H16" i="80"/>
  <c r="H36" i="80" s="1"/>
  <c r="G16" i="80"/>
  <c r="F16" i="80"/>
  <c r="E16" i="80"/>
  <c r="D16" i="80"/>
  <c r="D29" i="78"/>
  <c r="E29" i="78"/>
  <c r="F29" i="78"/>
  <c r="G29" i="78"/>
  <c r="H29" i="78"/>
  <c r="I29" i="78"/>
  <c r="D30" i="78"/>
  <c r="E30" i="78"/>
  <c r="F30" i="78"/>
  <c r="G30" i="78"/>
  <c r="H30" i="78"/>
  <c r="I30" i="78"/>
  <c r="D31" i="78"/>
  <c r="E31" i="78"/>
  <c r="F31" i="78"/>
  <c r="G31" i="78"/>
  <c r="H31" i="78"/>
  <c r="I31" i="78"/>
  <c r="D32" i="78"/>
  <c r="E32" i="78"/>
  <c r="F32" i="78"/>
  <c r="G32" i="78"/>
  <c r="H32" i="78"/>
  <c r="I32" i="78"/>
  <c r="D33" i="78"/>
  <c r="E33" i="78"/>
  <c r="F33" i="78"/>
  <c r="G33" i="78"/>
  <c r="H33" i="78"/>
  <c r="I33" i="78"/>
  <c r="N35" i="78"/>
  <c r="O35" i="78"/>
  <c r="P35" i="78"/>
  <c r="Q35" i="78"/>
  <c r="R35" i="78"/>
  <c r="M35" i="78"/>
  <c r="R42" i="78"/>
  <c r="P42" i="78"/>
  <c r="N42" i="78"/>
  <c r="Q41" i="78"/>
  <c r="O41" i="78"/>
  <c r="M41" i="78"/>
  <c r="Q40" i="78"/>
  <c r="O40" i="78"/>
  <c r="M40" i="78"/>
  <c r="T34" i="78"/>
  <c r="S34" i="78"/>
  <c r="K34" i="78"/>
  <c r="T28" i="78"/>
  <c r="S28" i="78"/>
  <c r="I28" i="78"/>
  <c r="H28" i="78"/>
  <c r="G28" i="78"/>
  <c r="F28" i="78"/>
  <c r="E28" i="78"/>
  <c r="D28" i="78"/>
  <c r="T27" i="78"/>
  <c r="S27" i="78"/>
  <c r="I27" i="78"/>
  <c r="H27" i="78"/>
  <c r="G27" i="78"/>
  <c r="F27" i="78"/>
  <c r="E27" i="78"/>
  <c r="D27" i="78"/>
  <c r="T26" i="78"/>
  <c r="S26" i="78"/>
  <c r="I26" i="78"/>
  <c r="H26" i="78"/>
  <c r="G26" i="78"/>
  <c r="F26" i="78"/>
  <c r="E26" i="78"/>
  <c r="D26" i="78"/>
  <c r="T25" i="78"/>
  <c r="S25" i="78"/>
  <c r="I25" i="78"/>
  <c r="H25" i="78"/>
  <c r="G25" i="78"/>
  <c r="F25" i="78"/>
  <c r="E25" i="78"/>
  <c r="D25" i="78"/>
  <c r="T24" i="78"/>
  <c r="S24" i="78"/>
  <c r="I24" i="78"/>
  <c r="H24" i="78"/>
  <c r="G24" i="78"/>
  <c r="F24" i="78"/>
  <c r="E24" i="78"/>
  <c r="D24" i="78"/>
  <c r="T23" i="78"/>
  <c r="S23" i="78"/>
  <c r="I23" i="78"/>
  <c r="H23" i="78"/>
  <c r="G23" i="78"/>
  <c r="F23" i="78"/>
  <c r="E23" i="78"/>
  <c r="D23" i="78"/>
  <c r="T22" i="78"/>
  <c r="S22" i="78"/>
  <c r="I22" i="78"/>
  <c r="H22" i="78"/>
  <c r="G22" i="78"/>
  <c r="F22" i="78"/>
  <c r="E22" i="78"/>
  <c r="D22" i="78"/>
  <c r="T21" i="78"/>
  <c r="S21" i="78"/>
  <c r="I21" i="78"/>
  <c r="H21" i="78"/>
  <c r="G21" i="78"/>
  <c r="F21" i="78"/>
  <c r="E21" i="78"/>
  <c r="D21" i="78"/>
  <c r="T20" i="78"/>
  <c r="S20" i="78"/>
  <c r="I20" i="78"/>
  <c r="H20" i="78"/>
  <c r="G20" i="78"/>
  <c r="F20" i="78"/>
  <c r="E20" i="78"/>
  <c r="D20" i="78"/>
  <c r="T19" i="78"/>
  <c r="S19" i="78"/>
  <c r="I19" i="78"/>
  <c r="H19" i="78"/>
  <c r="G19" i="78"/>
  <c r="F19" i="78"/>
  <c r="E19" i="78"/>
  <c r="D19" i="78"/>
  <c r="T18" i="78"/>
  <c r="S18" i="78"/>
  <c r="I18" i="78"/>
  <c r="H18" i="78"/>
  <c r="G18" i="78"/>
  <c r="F18" i="78"/>
  <c r="E18" i="78"/>
  <c r="D18" i="78"/>
  <c r="T17" i="78"/>
  <c r="S17" i="78"/>
  <c r="I17" i="78"/>
  <c r="H17" i="78"/>
  <c r="G17" i="78"/>
  <c r="F17" i="78"/>
  <c r="E17" i="78"/>
  <c r="D17" i="78"/>
  <c r="T16" i="78"/>
  <c r="S16" i="78"/>
  <c r="I16" i="78"/>
  <c r="H16" i="78"/>
  <c r="G16" i="78"/>
  <c r="F16" i="78"/>
  <c r="F35" i="78" s="1"/>
  <c r="E16" i="78"/>
  <c r="D16" i="78"/>
  <c r="C40" i="78"/>
  <c r="C42" i="59"/>
  <c r="E42" i="59"/>
  <c r="C43" i="59"/>
  <c r="D43" i="59"/>
  <c r="E43" i="59"/>
  <c r="F43" i="59"/>
  <c r="C43" i="60"/>
  <c r="E43" i="60"/>
  <c r="C49" i="60"/>
  <c r="D49" i="60"/>
  <c r="E49" i="60"/>
  <c r="F49" i="60"/>
  <c r="C51" i="60"/>
  <c r="D51" i="60"/>
  <c r="E51" i="60"/>
  <c r="F51" i="60"/>
  <c r="E50" i="60" l="1"/>
  <c r="J32" i="80"/>
  <c r="J33" i="80"/>
  <c r="J34" i="80"/>
  <c r="F36" i="80"/>
  <c r="J16" i="80"/>
  <c r="J17" i="80"/>
  <c r="J18" i="80"/>
  <c r="C42" i="80" s="1"/>
  <c r="J19" i="80"/>
  <c r="J20" i="80"/>
  <c r="J21" i="80"/>
  <c r="J22" i="80"/>
  <c r="J23" i="80"/>
  <c r="J24" i="80"/>
  <c r="J25" i="80"/>
  <c r="J26" i="80"/>
  <c r="J27" i="80"/>
  <c r="J28" i="80"/>
  <c r="J29" i="80"/>
  <c r="J30" i="80"/>
  <c r="K31" i="78"/>
  <c r="G35" i="78"/>
  <c r="M37" i="80"/>
  <c r="K29" i="78"/>
  <c r="C50" i="60"/>
  <c r="J16" i="78"/>
  <c r="H35" i="78"/>
  <c r="J17" i="78"/>
  <c r="J19" i="78"/>
  <c r="J20" i="78"/>
  <c r="J21" i="78"/>
  <c r="J22" i="78"/>
  <c r="J23" i="78"/>
  <c r="J24" i="78"/>
  <c r="J25" i="78"/>
  <c r="J26" i="78"/>
  <c r="J27" i="78"/>
  <c r="J28" i="78"/>
  <c r="O36" i="78"/>
  <c r="K32" i="78"/>
  <c r="K30" i="78"/>
  <c r="O44" i="80"/>
  <c r="O37" i="80"/>
  <c r="K33" i="78"/>
  <c r="J33" i="78"/>
  <c r="J31" i="78"/>
  <c r="J29" i="78"/>
  <c r="J31" i="80"/>
  <c r="J36" i="80" s="1"/>
  <c r="K16" i="78"/>
  <c r="I35" i="78"/>
  <c r="K17" i="78"/>
  <c r="K18" i="78"/>
  <c r="K19" i="78"/>
  <c r="K20" i="78"/>
  <c r="K21" i="78"/>
  <c r="K22" i="78"/>
  <c r="K23" i="78"/>
  <c r="K24" i="78"/>
  <c r="K25" i="78"/>
  <c r="K26" i="78"/>
  <c r="K27" i="78"/>
  <c r="K28" i="78"/>
  <c r="J32" i="78"/>
  <c r="J30" i="78"/>
  <c r="K16" i="80"/>
  <c r="K17" i="80"/>
  <c r="K18" i="80"/>
  <c r="K19" i="80"/>
  <c r="K20" i="80"/>
  <c r="K21" i="80"/>
  <c r="K22" i="80"/>
  <c r="K23" i="80"/>
  <c r="K24" i="80"/>
  <c r="K25" i="80"/>
  <c r="K26" i="80"/>
  <c r="K27" i="80"/>
  <c r="K28" i="80"/>
  <c r="K29" i="80"/>
  <c r="K30" i="80"/>
  <c r="S41" i="80"/>
  <c r="T41" i="80" s="1"/>
  <c r="E44" i="59"/>
  <c r="E45" i="59" s="1"/>
  <c r="C44" i="59"/>
  <c r="C45" i="59" s="1"/>
  <c r="O43" i="78"/>
  <c r="S42" i="78"/>
  <c r="Q36" i="78"/>
  <c r="S40" i="78"/>
  <c r="T40" i="78" s="1"/>
  <c r="Q37" i="80"/>
  <c r="S37" i="80" s="1"/>
  <c r="G36" i="80"/>
  <c r="I36" i="80"/>
  <c r="M44" i="80"/>
  <c r="Q44" i="80"/>
  <c r="C52" i="60"/>
  <c r="C53" i="60" s="1"/>
  <c r="M36" i="78"/>
  <c r="E52" i="60"/>
  <c r="E53" i="60" s="1"/>
  <c r="J18" i="78"/>
  <c r="D36" i="80"/>
  <c r="D35" i="78"/>
  <c r="C41" i="80"/>
  <c r="C42" i="78"/>
  <c r="M43" i="78"/>
  <c r="Q43" i="78"/>
  <c r="E35" i="78"/>
  <c r="E36" i="80"/>
  <c r="S42" i="80"/>
  <c r="T42" i="80" s="1"/>
  <c r="S41" i="78"/>
  <c r="Y15" i="55"/>
  <c r="Z15" i="55"/>
  <c r="AA15" i="55"/>
  <c r="Y16" i="55"/>
  <c r="Z16" i="55"/>
  <c r="AA16" i="55"/>
  <c r="Y17" i="55"/>
  <c r="Z17" i="55"/>
  <c r="AA17" i="55"/>
  <c r="N15" i="55"/>
  <c r="O15" i="55"/>
  <c r="P15" i="55"/>
  <c r="N16" i="55"/>
  <c r="O16" i="55"/>
  <c r="P16" i="55"/>
  <c r="N17" i="55"/>
  <c r="O17" i="55"/>
  <c r="P17" i="55"/>
  <c r="B15" i="55"/>
  <c r="C15" i="55"/>
  <c r="D15" i="55"/>
  <c r="B16" i="55"/>
  <c r="C16" i="55"/>
  <c r="D16" i="55"/>
  <c r="B17" i="55"/>
  <c r="C17" i="55"/>
  <c r="D17" i="55"/>
  <c r="R46" i="76"/>
  <c r="P46" i="76"/>
  <c r="N46" i="76"/>
  <c r="Q44" i="76"/>
  <c r="O44" i="76"/>
  <c r="M44" i="76"/>
  <c r="Q45" i="76"/>
  <c r="O45" i="76"/>
  <c r="M45" i="76"/>
  <c r="O38" i="74"/>
  <c r="M38" i="74"/>
  <c r="Q38" i="74"/>
  <c r="R40" i="74"/>
  <c r="Q39" i="74"/>
  <c r="P40" i="74"/>
  <c r="O39" i="74"/>
  <c r="N40" i="74"/>
  <c r="M39" i="74"/>
  <c r="D35" i="76"/>
  <c r="J35" i="76" s="1"/>
  <c r="E35" i="76"/>
  <c r="F35" i="76"/>
  <c r="G35" i="76"/>
  <c r="H35" i="76"/>
  <c r="I35" i="76"/>
  <c r="D36" i="76"/>
  <c r="E36" i="76"/>
  <c r="F36" i="76"/>
  <c r="G36" i="76"/>
  <c r="H36" i="76"/>
  <c r="I36" i="76"/>
  <c r="D37" i="76"/>
  <c r="E37" i="76"/>
  <c r="F37" i="76"/>
  <c r="G37" i="76"/>
  <c r="H37" i="76"/>
  <c r="I37" i="76"/>
  <c r="D13" i="74"/>
  <c r="E13" i="74"/>
  <c r="F13" i="74"/>
  <c r="G13" i="74"/>
  <c r="H13" i="74"/>
  <c r="I13" i="74"/>
  <c r="S25" i="74"/>
  <c r="S26" i="74"/>
  <c r="S27" i="74"/>
  <c r="S28" i="74"/>
  <c r="S29" i="74"/>
  <c r="S30" i="74"/>
  <c r="S31" i="74"/>
  <c r="S32" i="74"/>
  <c r="S24" i="74"/>
  <c r="T28" i="74"/>
  <c r="T29" i="74"/>
  <c r="T30" i="74"/>
  <c r="T31" i="74"/>
  <c r="T32" i="74"/>
  <c r="S25" i="76"/>
  <c r="S26" i="76"/>
  <c r="S27" i="76"/>
  <c r="S28" i="76"/>
  <c r="S29" i="76"/>
  <c r="S30" i="76"/>
  <c r="S31" i="76"/>
  <c r="S32" i="76"/>
  <c r="S33" i="76"/>
  <c r="S34" i="76"/>
  <c r="S35" i="76"/>
  <c r="S36" i="76"/>
  <c r="S37" i="76"/>
  <c r="S38" i="76"/>
  <c r="S24" i="76"/>
  <c r="T25" i="76"/>
  <c r="T26" i="76"/>
  <c r="T27" i="76"/>
  <c r="T28" i="76"/>
  <c r="T29" i="76"/>
  <c r="T30" i="76"/>
  <c r="T31" i="76"/>
  <c r="T32" i="76"/>
  <c r="T33" i="76"/>
  <c r="T34" i="76"/>
  <c r="T35" i="76"/>
  <c r="T36" i="76"/>
  <c r="T37" i="76"/>
  <c r="T38" i="76"/>
  <c r="O39" i="76"/>
  <c r="P39" i="76"/>
  <c r="Q39" i="76"/>
  <c r="R39" i="76"/>
  <c r="N39" i="76"/>
  <c r="M39" i="76"/>
  <c r="I34" i="76"/>
  <c r="H34" i="76"/>
  <c r="G34" i="76"/>
  <c r="F34" i="76"/>
  <c r="E34" i="76"/>
  <c r="D34" i="76"/>
  <c r="I33" i="76"/>
  <c r="H33" i="76"/>
  <c r="G33" i="76"/>
  <c r="F33" i="76"/>
  <c r="E33" i="76"/>
  <c r="K33" i="76" s="1"/>
  <c r="D33" i="76"/>
  <c r="J33" i="76" s="1"/>
  <c r="I32" i="76"/>
  <c r="H32" i="76"/>
  <c r="G32" i="76"/>
  <c r="F32" i="76"/>
  <c r="E32" i="76"/>
  <c r="D32" i="76"/>
  <c r="T13" i="74"/>
  <c r="S13" i="74"/>
  <c r="T41" i="78" l="1"/>
  <c r="J36" i="76"/>
  <c r="K37" i="76"/>
  <c r="K35" i="78"/>
  <c r="C41" i="78"/>
  <c r="J37" i="76"/>
  <c r="C43" i="80"/>
  <c r="C44" i="80" s="1"/>
  <c r="C51" i="80" s="1"/>
  <c r="K35" i="76"/>
  <c r="K36" i="80"/>
  <c r="J35" i="78"/>
  <c r="K36" i="76"/>
  <c r="S36" i="78"/>
  <c r="J32" i="76"/>
  <c r="J34" i="76"/>
  <c r="C47" i="78"/>
  <c r="K32" i="76"/>
  <c r="K34" i="76"/>
  <c r="K13" i="74"/>
  <c r="C46" i="78"/>
  <c r="E16" i="55"/>
  <c r="Q17" i="55"/>
  <c r="Q15" i="55"/>
  <c r="AB16" i="55"/>
  <c r="J13" i="74"/>
  <c r="E17" i="55"/>
  <c r="E15" i="55"/>
  <c r="Q16" i="55"/>
  <c r="AB17" i="55"/>
  <c r="AB15" i="55"/>
  <c r="C43" i="78"/>
  <c r="C50" i="78" s="1"/>
  <c r="S46" i="76"/>
  <c r="Q47" i="76"/>
  <c r="O47" i="76"/>
  <c r="M47" i="76"/>
  <c r="Q40" i="76"/>
  <c r="M40" i="76"/>
  <c r="K38" i="76"/>
  <c r="I31" i="76"/>
  <c r="H31" i="76"/>
  <c r="G31" i="76"/>
  <c r="F31" i="76"/>
  <c r="E31" i="76"/>
  <c r="D31" i="76"/>
  <c r="I30" i="76"/>
  <c r="H30" i="76"/>
  <c r="G30" i="76"/>
  <c r="F30" i="76"/>
  <c r="E30" i="76"/>
  <c r="K30" i="76" s="1"/>
  <c r="D30" i="76"/>
  <c r="I29" i="76"/>
  <c r="H29" i="76"/>
  <c r="G29" i="76"/>
  <c r="F29" i="76"/>
  <c r="E29" i="76"/>
  <c r="D29" i="76"/>
  <c r="J29" i="76" s="1"/>
  <c r="I28" i="76"/>
  <c r="H28" i="76"/>
  <c r="G28" i="76"/>
  <c r="F28" i="76"/>
  <c r="E28" i="76"/>
  <c r="D28" i="76"/>
  <c r="I27" i="76"/>
  <c r="H27" i="76"/>
  <c r="G27" i="76"/>
  <c r="F27" i="76"/>
  <c r="E27" i="76"/>
  <c r="D27" i="76"/>
  <c r="J27" i="76" s="1"/>
  <c r="I26" i="76"/>
  <c r="H26" i="76"/>
  <c r="G26" i="76"/>
  <c r="F26" i="76"/>
  <c r="E26" i="76"/>
  <c r="K26" i="76" s="1"/>
  <c r="D26" i="76"/>
  <c r="I25" i="76"/>
  <c r="H25" i="76"/>
  <c r="G25" i="76"/>
  <c r="F25" i="76"/>
  <c r="E25" i="76"/>
  <c r="D25" i="76"/>
  <c r="J25" i="76" s="1"/>
  <c r="T24" i="76"/>
  <c r="I24" i="76"/>
  <c r="H24" i="76"/>
  <c r="G24" i="76"/>
  <c r="F24" i="76"/>
  <c r="E24" i="76"/>
  <c r="D24" i="76"/>
  <c r="T23" i="76"/>
  <c r="S23" i="76"/>
  <c r="I23" i="76"/>
  <c r="H23" i="76"/>
  <c r="G23" i="76"/>
  <c r="F23" i="76"/>
  <c r="E23" i="76"/>
  <c r="D23" i="76"/>
  <c r="T22" i="76"/>
  <c r="S22" i="76"/>
  <c r="I22" i="76"/>
  <c r="H22" i="76"/>
  <c r="G22" i="76"/>
  <c r="F22" i="76"/>
  <c r="E22" i="76"/>
  <c r="D22" i="76"/>
  <c r="T21" i="76"/>
  <c r="S21" i="76"/>
  <c r="I21" i="76"/>
  <c r="H21" i="76"/>
  <c r="G21" i="76"/>
  <c r="F21" i="76"/>
  <c r="E21" i="76"/>
  <c r="D21" i="76"/>
  <c r="T20" i="76"/>
  <c r="S20" i="76"/>
  <c r="I20" i="76"/>
  <c r="H20" i="76"/>
  <c r="G20" i="76"/>
  <c r="F20" i="76"/>
  <c r="E20" i="76"/>
  <c r="D20" i="76"/>
  <c r="T19" i="76"/>
  <c r="S19" i="76"/>
  <c r="I19" i="76"/>
  <c r="H19" i="76"/>
  <c r="G19" i="76"/>
  <c r="F19" i="76"/>
  <c r="E19" i="76"/>
  <c r="D19" i="76"/>
  <c r="T18" i="76"/>
  <c r="S18" i="76"/>
  <c r="I18" i="76"/>
  <c r="H18" i="76"/>
  <c r="G18" i="76"/>
  <c r="F18" i="76"/>
  <c r="E18" i="76"/>
  <c r="D18" i="76"/>
  <c r="T17" i="76"/>
  <c r="S17" i="76"/>
  <c r="I17" i="76"/>
  <c r="H17" i="76"/>
  <c r="G17" i="76"/>
  <c r="F17" i="76"/>
  <c r="E17" i="76"/>
  <c r="D17" i="76"/>
  <c r="T16" i="76"/>
  <c r="S16" i="76"/>
  <c r="I16" i="76"/>
  <c r="H16" i="76"/>
  <c r="G16" i="76"/>
  <c r="F16" i="76"/>
  <c r="F39" i="76" s="1"/>
  <c r="E16" i="76"/>
  <c r="D16" i="76"/>
  <c r="C44" i="76"/>
  <c r="S40" i="74"/>
  <c r="Q41" i="74"/>
  <c r="O41" i="74"/>
  <c r="M41" i="74"/>
  <c r="S38" i="74"/>
  <c r="T38" i="74" s="1"/>
  <c r="R33" i="74"/>
  <c r="Q33" i="74"/>
  <c r="P33" i="74"/>
  <c r="O33" i="74"/>
  <c r="N33" i="74"/>
  <c r="M33" i="74"/>
  <c r="K32" i="74"/>
  <c r="I31" i="74"/>
  <c r="H31" i="74"/>
  <c r="G31" i="74"/>
  <c r="F31" i="74"/>
  <c r="E31" i="74"/>
  <c r="K31" i="74" s="1"/>
  <c r="D31" i="74"/>
  <c r="I30" i="74"/>
  <c r="H30" i="74"/>
  <c r="G30" i="74"/>
  <c r="F30" i="74"/>
  <c r="E30" i="74"/>
  <c r="D30" i="74"/>
  <c r="I29" i="74"/>
  <c r="H29" i="74"/>
  <c r="G29" i="74"/>
  <c r="F29" i="74"/>
  <c r="E29" i="74"/>
  <c r="K29" i="74" s="1"/>
  <c r="D29" i="74"/>
  <c r="I28" i="74"/>
  <c r="H28" i="74"/>
  <c r="G28" i="74"/>
  <c r="F28" i="74"/>
  <c r="E28" i="74"/>
  <c r="D28" i="74"/>
  <c r="T27" i="74"/>
  <c r="I27" i="74"/>
  <c r="H27" i="74"/>
  <c r="G27" i="74"/>
  <c r="F27" i="74"/>
  <c r="E27" i="74"/>
  <c r="D27" i="74"/>
  <c r="T26" i="74"/>
  <c r="I26" i="74"/>
  <c r="H26" i="74"/>
  <c r="G26" i="74"/>
  <c r="F26" i="74"/>
  <c r="E26" i="74"/>
  <c r="K26" i="74" s="1"/>
  <c r="D26" i="74"/>
  <c r="T25" i="74"/>
  <c r="I25" i="74"/>
  <c r="H25" i="74"/>
  <c r="G25" i="74"/>
  <c r="F25" i="74"/>
  <c r="E25" i="74"/>
  <c r="D25" i="74"/>
  <c r="J25" i="74" s="1"/>
  <c r="T24" i="74"/>
  <c r="I24" i="74"/>
  <c r="H24" i="74"/>
  <c r="G24" i="74"/>
  <c r="F24" i="74"/>
  <c r="E24" i="74"/>
  <c r="D24" i="74"/>
  <c r="T23" i="74"/>
  <c r="S23" i="74"/>
  <c r="I23" i="74"/>
  <c r="H23" i="74"/>
  <c r="G23" i="74"/>
  <c r="F23" i="74"/>
  <c r="E23" i="74"/>
  <c r="D23" i="74"/>
  <c r="J23" i="74" s="1"/>
  <c r="T22" i="74"/>
  <c r="S22" i="74"/>
  <c r="I22" i="74"/>
  <c r="H22" i="74"/>
  <c r="G22" i="74"/>
  <c r="F22" i="74"/>
  <c r="E22" i="74"/>
  <c r="D22" i="74"/>
  <c r="J22" i="74" s="1"/>
  <c r="T21" i="74"/>
  <c r="S21" i="74"/>
  <c r="I21" i="74"/>
  <c r="H21" i="74"/>
  <c r="G21" i="74"/>
  <c r="F21" i="74"/>
  <c r="E21" i="74"/>
  <c r="D21" i="74"/>
  <c r="J21" i="74" s="1"/>
  <c r="T20" i="74"/>
  <c r="S20" i="74"/>
  <c r="I20" i="74"/>
  <c r="H20" i="74"/>
  <c r="G20" i="74"/>
  <c r="F20" i="74"/>
  <c r="E20" i="74"/>
  <c r="D20" i="74"/>
  <c r="J20" i="74" s="1"/>
  <c r="T19" i="74"/>
  <c r="S19" i="74"/>
  <c r="I19" i="74"/>
  <c r="H19" i="74"/>
  <c r="G19" i="74"/>
  <c r="F19" i="74"/>
  <c r="E19" i="74"/>
  <c r="D19" i="74"/>
  <c r="J19" i="74" s="1"/>
  <c r="T18" i="74"/>
  <c r="S18" i="74"/>
  <c r="I18" i="74"/>
  <c r="H18" i="74"/>
  <c r="G18" i="74"/>
  <c r="F18" i="74"/>
  <c r="E18" i="74"/>
  <c r="D18" i="74"/>
  <c r="J18" i="74" s="1"/>
  <c r="T17" i="74"/>
  <c r="S17" i="74"/>
  <c r="I17" i="74"/>
  <c r="H17" i="74"/>
  <c r="G17" i="74"/>
  <c r="F17" i="74"/>
  <c r="E17" i="74"/>
  <c r="D17" i="74"/>
  <c r="J17" i="74" s="1"/>
  <c r="T16" i="74"/>
  <c r="S16" i="74"/>
  <c r="I16" i="74"/>
  <c r="H16" i="74"/>
  <c r="G16" i="74"/>
  <c r="F16" i="74"/>
  <c r="E16" i="74"/>
  <c r="D16" i="74"/>
  <c r="T15" i="74"/>
  <c r="S15" i="74"/>
  <c r="I15" i="74"/>
  <c r="H15" i="74"/>
  <c r="G15" i="74"/>
  <c r="F15" i="74"/>
  <c r="E15" i="74"/>
  <c r="D15" i="74"/>
  <c r="J15" i="74" s="1"/>
  <c r="T12" i="74"/>
  <c r="S12" i="74"/>
  <c r="I12" i="74"/>
  <c r="H12" i="74"/>
  <c r="G12" i="74"/>
  <c r="F12" i="74"/>
  <c r="E12" i="74"/>
  <c r="D12" i="74"/>
  <c r="J12" i="74" s="1"/>
  <c r="T11" i="74"/>
  <c r="S11" i="74"/>
  <c r="I11" i="74"/>
  <c r="H11" i="74"/>
  <c r="G11" i="74"/>
  <c r="F11" i="74"/>
  <c r="E11" i="74"/>
  <c r="D11" i="74"/>
  <c r="J11" i="74" s="1"/>
  <c r="T10" i="74"/>
  <c r="S10" i="74"/>
  <c r="I10" i="74"/>
  <c r="H10" i="74"/>
  <c r="G10" i="74"/>
  <c r="F10" i="74"/>
  <c r="E10" i="74"/>
  <c r="D10" i="74"/>
  <c r="J10" i="74" s="1"/>
  <c r="T9" i="74"/>
  <c r="S9" i="74"/>
  <c r="I9" i="74"/>
  <c r="H9" i="74"/>
  <c r="G9" i="74"/>
  <c r="F9" i="74"/>
  <c r="E9" i="74"/>
  <c r="D9" i="74"/>
  <c r="J9" i="74" s="1"/>
  <c r="T8" i="74"/>
  <c r="S8" i="74"/>
  <c r="I8" i="74"/>
  <c r="H8" i="74"/>
  <c r="G8" i="74"/>
  <c r="F8" i="74"/>
  <c r="E8" i="74"/>
  <c r="D8" i="74"/>
  <c r="J8" i="74" s="1"/>
  <c r="T7" i="74"/>
  <c r="S7" i="74"/>
  <c r="I7" i="74"/>
  <c r="H7" i="74"/>
  <c r="G7" i="74"/>
  <c r="F7" i="74"/>
  <c r="E7" i="74"/>
  <c r="D7" i="74"/>
  <c r="J7" i="74" s="1"/>
  <c r="T6" i="74"/>
  <c r="S6" i="74"/>
  <c r="I6" i="74"/>
  <c r="H6" i="74"/>
  <c r="G6" i="74"/>
  <c r="F6" i="74"/>
  <c r="E6" i="74"/>
  <c r="D6" i="74"/>
  <c r="J6" i="74" s="1"/>
  <c r="C38" i="74" s="1"/>
  <c r="G30" i="72"/>
  <c r="F30" i="72"/>
  <c r="E30" i="72"/>
  <c r="D30" i="72"/>
  <c r="C30" i="72"/>
  <c r="G23" i="72"/>
  <c r="F23" i="72"/>
  <c r="E23" i="72"/>
  <c r="D23" i="72"/>
  <c r="C23" i="72"/>
  <c r="F28" i="70"/>
  <c r="E28" i="70"/>
  <c r="D28" i="70"/>
  <c r="C28" i="70"/>
  <c r="F22" i="70"/>
  <c r="F29" i="70" s="1"/>
  <c r="E22" i="70"/>
  <c r="E29" i="70" s="1"/>
  <c r="D22" i="70"/>
  <c r="D29" i="70" s="1"/>
  <c r="C22" i="70"/>
  <c r="C29" i="70" s="1"/>
  <c r="F28" i="68"/>
  <c r="E28" i="68"/>
  <c r="D28" i="68"/>
  <c r="C28" i="68"/>
  <c r="F22" i="68"/>
  <c r="F29" i="68" s="1"/>
  <c r="E22" i="68"/>
  <c r="E29" i="68" s="1"/>
  <c r="D22" i="68"/>
  <c r="D29" i="68" s="1"/>
  <c r="C22" i="68"/>
  <c r="C29" i="68" s="1"/>
  <c r="G65" i="65"/>
  <c r="C64" i="65"/>
  <c r="N55" i="65"/>
  <c r="M55" i="65"/>
  <c r="L55" i="65"/>
  <c r="K55" i="65"/>
  <c r="J55" i="65"/>
  <c r="I55" i="65"/>
  <c r="H55" i="65"/>
  <c r="G55" i="65"/>
  <c r="F55" i="65"/>
  <c r="E55" i="65"/>
  <c r="D55" i="65"/>
  <c r="C55" i="65"/>
  <c r="C62" i="65" s="1"/>
  <c r="N53" i="65"/>
  <c r="M53" i="65"/>
  <c r="L53" i="65"/>
  <c r="K53" i="65"/>
  <c r="J53" i="65"/>
  <c r="I53" i="65"/>
  <c r="H53" i="65"/>
  <c r="G53" i="65"/>
  <c r="F53" i="65"/>
  <c r="E53" i="65"/>
  <c r="D53" i="65"/>
  <c r="C53" i="65"/>
  <c r="N47" i="65"/>
  <c r="M47" i="65"/>
  <c r="L47" i="65"/>
  <c r="K47" i="65"/>
  <c r="I47" i="65"/>
  <c r="G47" i="65"/>
  <c r="E47" i="65"/>
  <c r="C47" i="65"/>
  <c r="C43" i="64"/>
  <c r="F35" i="64"/>
  <c r="E35" i="64"/>
  <c r="D35" i="64"/>
  <c r="C42" i="64" s="1"/>
  <c r="C35" i="64"/>
  <c r="C41" i="64" s="1"/>
  <c r="G65" i="63"/>
  <c r="C64" i="63"/>
  <c r="N55" i="63"/>
  <c r="M55" i="63"/>
  <c r="L55" i="63"/>
  <c r="K55" i="63"/>
  <c r="J55" i="63"/>
  <c r="I55" i="63"/>
  <c r="H55" i="63"/>
  <c r="G55" i="63"/>
  <c r="F55" i="63"/>
  <c r="E55" i="63"/>
  <c r="D55" i="63"/>
  <c r="C55" i="63"/>
  <c r="N53" i="63"/>
  <c r="M53" i="63"/>
  <c r="L53" i="63"/>
  <c r="K53" i="63"/>
  <c r="J53" i="63"/>
  <c r="I53" i="63"/>
  <c r="H53" i="63"/>
  <c r="G53" i="63"/>
  <c r="F53" i="63"/>
  <c r="E53" i="63"/>
  <c r="D53" i="63"/>
  <c r="C53" i="63"/>
  <c r="N47" i="63"/>
  <c r="M47" i="63"/>
  <c r="L47" i="63"/>
  <c r="K47" i="63"/>
  <c r="I47" i="63"/>
  <c r="G47" i="63"/>
  <c r="E47" i="63"/>
  <c r="C47" i="63"/>
  <c r="G58" i="62"/>
  <c r="C57" i="62"/>
  <c r="N48" i="62"/>
  <c r="M48" i="62"/>
  <c r="L48" i="62"/>
  <c r="K48" i="62"/>
  <c r="J48" i="62"/>
  <c r="I48" i="62"/>
  <c r="H48" i="62"/>
  <c r="G48" i="62"/>
  <c r="F48" i="62"/>
  <c r="E48" i="62"/>
  <c r="D48" i="62"/>
  <c r="C56" i="62" s="1"/>
  <c r="C48" i="62"/>
  <c r="C55" i="62" s="1"/>
  <c r="M47" i="62"/>
  <c r="K47" i="62"/>
  <c r="I47" i="62"/>
  <c r="G47" i="62"/>
  <c r="E47" i="62"/>
  <c r="C47" i="62"/>
  <c r="C40" i="61"/>
  <c r="F31" i="61"/>
  <c r="E31" i="61"/>
  <c r="D31" i="61"/>
  <c r="C31" i="61"/>
  <c r="C38" i="61" s="1"/>
  <c r="G61" i="60"/>
  <c r="C60" i="60"/>
  <c r="N51" i="60"/>
  <c r="M51" i="60"/>
  <c r="L51" i="60"/>
  <c r="C59" i="60" s="1"/>
  <c r="K51" i="60"/>
  <c r="J51" i="60"/>
  <c r="I51" i="60"/>
  <c r="H51" i="60"/>
  <c r="G51" i="60"/>
  <c r="N49" i="60"/>
  <c r="M49" i="60"/>
  <c r="L49" i="60"/>
  <c r="K49" i="60"/>
  <c r="J49" i="60"/>
  <c r="I49" i="60"/>
  <c r="H49" i="60"/>
  <c r="G49" i="60"/>
  <c r="M43" i="60"/>
  <c r="K43" i="60"/>
  <c r="I43" i="60"/>
  <c r="G43" i="60"/>
  <c r="N43" i="59"/>
  <c r="M43" i="59"/>
  <c r="L43" i="59"/>
  <c r="K43" i="59"/>
  <c r="J43" i="59"/>
  <c r="I43" i="59"/>
  <c r="H43" i="59"/>
  <c r="G43" i="59"/>
  <c r="M42" i="59"/>
  <c r="K42" i="59"/>
  <c r="I42" i="59"/>
  <c r="G42" i="59"/>
  <c r="G53" i="57"/>
  <c r="C52" i="57"/>
  <c r="L45" i="57"/>
  <c r="K45" i="57"/>
  <c r="J45" i="57"/>
  <c r="I45" i="57"/>
  <c r="I55" i="57" s="1"/>
  <c r="H45" i="57"/>
  <c r="G45" i="57"/>
  <c r="F45" i="57"/>
  <c r="E45" i="57"/>
  <c r="E55" i="57" s="1"/>
  <c r="D45" i="57"/>
  <c r="C51" i="57" s="1"/>
  <c r="C45" i="57"/>
  <c r="L43" i="57"/>
  <c r="K43" i="57"/>
  <c r="J43" i="57"/>
  <c r="I43" i="57"/>
  <c r="H43" i="57"/>
  <c r="G43" i="57"/>
  <c r="F43" i="57"/>
  <c r="E43" i="57"/>
  <c r="D43" i="57"/>
  <c r="C43" i="57"/>
  <c r="K37" i="57"/>
  <c r="I37" i="57"/>
  <c r="G37" i="57"/>
  <c r="E37" i="57"/>
  <c r="C37" i="57"/>
  <c r="L95" i="56"/>
  <c r="K95" i="56"/>
  <c r="J95" i="56"/>
  <c r="I95" i="56"/>
  <c r="H95" i="56"/>
  <c r="G95" i="56"/>
  <c r="F95" i="56"/>
  <c r="E95" i="56"/>
  <c r="D95" i="56"/>
  <c r="C95" i="56"/>
  <c r="L94" i="56"/>
  <c r="K94" i="56"/>
  <c r="J94" i="56"/>
  <c r="I94" i="56"/>
  <c r="H94" i="56"/>
  <c r="G94" i="56"/>
  <c r="F94" i="56"/>
  <c r="E94" i="56"/>
  <c r="D94" i="56"/>
  <c r="C94" i="56"/>
  <c r="L93" i="56"/>
  <c r="K93" i="56"/>
  <c r="J93" i="56"/>
  <c r="I93" i="56"/>
  <c r="H93" i="56"/>
  <c r="G93" i="56"/>
  <c r="F93" i="56"/>
  <c r="E93" i="56"/>
  <c r="D93" i="56"/>
  <c r="C93" i="56"/>
  <c r="L92" i="56"/>
  <c r="K92" i="56"/>
  <c r="J92" i="56"/>
  <c r="I92" i="56"/>
  <c r="H92" i="56"/>
  <c r="G92" i="56"/>
  <c r="F92" i="56"/>
  <c r="E92" i="56"/>
  <c r="D92" i="56"/>
  <c r="C92" i="56"/>
  <c r="L91" i="56"/>
  <c r="K91" i="56"/>
  <c r="J91" i="56"/>
  <c r="I91" i="56"/>
  <c r="H91" i="56"/>
  <c r="G91" i="56"/>
  <c r="F91" i="56"/>
  <c r="E91" i="56"/>
  <c r="D91" i="56"/>
  <c r="C91" i="56"/>
  <c r="L90" i="56"/>
  <c r="K90" i="56"/>
  <c r="J90" i="56"/>
  <c r="I90" i="56"/>
  <c r="H90" i="56"/>
  <c r="G90" i="56"/>
  <c r="F90" i="56"/>
  <c r="E90" i="56"/>
  <c r="D90" i="56"/>
  <c r="C90" i="56"/>
  <c r="L89" i="56"/>
  <c r="K89" i="56"/>
  <c r="J89" i="56"/>
  <c r="I89" i="56"/>
  <c r="H89" i="56"/>
  <c r="G89" i="56"/>
  <c r="F89" i="56"/>
  <c r="E89" i="56"/>
  <c r="D89" i="56"/>
  <c r="C89" i="56"/>
  <c r="L88" i="56"/>
  <c r="K88" i="56"/>
  <c r="J88" i="56"/>
  <c r="I88" i="56"/>
  <c r="H88" i="56"/>
  <c r="G88" i="56"/>
  <c r="F88" i="56"/>
  <c r="E88" i="56"/>
  <c r="D88" i="56"/>
  <c r="C88" i="56"/>
  <c r="L87" i="56"/>
  <c r="K87" i="56"/>
  <c r="J87" i="56"/>
  <c r="I87" i="56"/>
  <c r="H87" i="56"/>
  <c r="G87" i="56"/>
  <c r="F87" i="56"/>
  <c r="E87" i="56"/>
  <c r="D87" i="56"/>
  <c r="C87" i="56"/>
  <c r="L86" i="56"/>
  <c r="K86" i="56"/>
  <c r="J86" i="56"/>
  <c r="I86" i="56"/>
  <c r="H86" i="56"/>
  <c r="G86" i="56"/>
  <c r="F86" i="56"/>
  <c r="E86" i="56"/>
  <c r="D86" i="56"/>
  <c r="C86" i="56"/>
  <c r="L85" i="56"/>
  <c r="K85" i="56"/>
  <c r="J85" i="56"/>
  <c r="I85" i="56"/>
  <c r="H85" i="56"/>
  <c r="G85" i="56"/>
  <c r="F85" i="56"/>
  <c r="E85" i="56"/>
  <c r="D85" i="56"/>
  <c r="C85" i="56"/>
  <c r="L84" i="56"/>
  <c r="K84" i="56"/>
  <c r="J84" i="56"/>
  <c r="I84" i="56"/>
  <c r="H84" i="56"/>
  <c r="G84" i="56"/>
  <c r="F84" i="56"/>
  <c r="E84" i="56"/>
  <c r="D84" i="56"/>
  <c r="C84" i="56"/>
  <c r="L83" i="56"/>
  <c r="K83" i="56"/>
  <c r="J83" i="56"/>
  <c r="I83" i="56"/>
  <c r="H83" i="56"/>
  <c r="G83" i="56"/>
  <c r="F83" i="56"/>
  <c r="E83" i="56"/>
  <c r="D83" i="56"/>
  <c r="C83" i="56"/>
  <c r="L82" i="56"/>
  <c r="K82" i="56"/>
  <c r="J82" i="56"/>
  <c r="I82" i="56"/>
  <c r="H82" i="56"/>
  <c r="G82" i="56"/>
  <c r="F82" i="56"/>
  <c r="E82" i="56"/>
  <c r="D82" i="56"/>
  <c r="C82" i="56"/>
  <c r="L81" i="56"/>
  <c r="K81" i="56"/>
  <c r="J81" i="56"/>
  <c r="I81" i="56"/>
  <c r="H81" i="56"/>
  <c r="G81" i="56"/>
  <c r="F81" i="56"/>
  <c r="E81" i="56"/>
  <c r="D81" i="56"/>
  <c r="C81" i="56"/>
  <c r="L80" i="56"/>
  <c r="L98" i="56" s="1"/>
  <c r="K80" i="56"/>
  <c r="K98" i="56" s="1"/>
  <c r="J80" i="56"/>
  <c r="I80" i="56"/>
  <c r="H80" i="56"/>
  <c r="H98" i="56" s="1"/>
  <c r="G80" i="56"/>
  <c r="G98" i="56" s="1"/>
  <c r="F80" i="56"/>
  <c r="E80" i="56"/>
  <c r="D80" i="56"/>
  <c r="D98" i="56" s="1"/>
  <c r="C80" i="56"/>
  <c r="C98" i="56" s="1"/>
  <c r="I79" i="56"/>
  <c r="G79" i="56"/>
  <c r="E79" i="56"/>
  <c r="C79" i="56"/>
  <c r="L78" i="56"/>
  <c r="K78" i="56"/>
  <c r="J78" i="56"/>
  <c r="I78" i="56"/>
  <c r="H78" i="56"/>
  <c r="G78" i="56"/>
  <c r="F78" i="56"/>
  <c r="E78" i="56"/>
  <c r="D78" i="56"/>
  <c r="C78" i="56"/>
  <c r="L77" i="56"/>
  <c r="K77" i="56"/>
  <c r="J77" i="56"/>
  <c r="I77" i="56"/>
  <c r="H77" i="56"/>
  <c r="G77" i="56"/>
  <c r="F77" i="56"/>
  <c r="E77" i="56"/>
  <c r="D77" i="56"/>
  <c r="C77" i="56"/>
  <c r="L76" i="56"/>
  <c r="K76" i="56"/>
  <c r="J76" i="56"/>
  <c r="I76" i="56"/>
  <c r="H76" i="56"/>
  <c r="G76" i="56"/>
  <c r="F76" i="56"/>
  <c r="E76" i="56"/>
  <c r="D76" i="56"/>
  <c r="C76" i="56"/>
  <c r="L75" i="56"/>
  <c r="K75" i="56"/>
  <c r="J75" i="56"/>
  <c r="I75" i="56"/>
  <c r="H75" i="56"/>
  <c r="G75" i="56"/>
  <c r="F75" i="56"/>
  <c r="E75" i="56"/>
  <c r="D75" i="56"/>
  <c r="C75" i="56"/>
  <c r="L74" i="56"/>
  <c r="K74" i="56"/>
  <c r="J74" i="56"/>
  <c r="I74" i="56"/>
  <c r="H74" i="56"/>
  <c r="G74" i="56"/>
  <c r="F74" i="56"/>
  <c r="E74" i="56"/>
  <c r="D74" i="56"/>
  <c r="C74" i="56"/>
  <c r="L73" i="56"/>
  <c r="K73" i="56"/>
  <c r="J73" i="56"/>
  <c r="I73" i="56"/>
  <c r="H73" i="56"/>
  <c r="G73" i="56"/>
  <c r="F73" i="56"/>
  <c r="E73" i="56"/>
  <c r="D73" i="56"/>
  <c r="C73" i="56"/>
  <c r="L72" i="56"/>
  <c r="K72" i="56"/>
  <c r="J72" i="56"/>
  <c r="I72" i="56"/>
  <c r="H72" i="56"/>
  <c r="G72" i="56"/>
  <c r="F72" i="56"/>
  <c r="E72" i="56"/>
  <c r="D72" i="56"/>
  <c r="C72" i="56"/>
  <c r="L71" i="56"/>
  <c r="K71" i="56"/>
  <c r="J71" i="56"/>
  <c r="I71" i="56"/>
  <c r="H71" i="56"/>
  <c r="G71" i="56"/>
  <c r="F71" i="56"/>
  <c r="E71" i="56"/>
  <c r="D71" i="56"/>
  <c r="C71" i="56"/>
  <c r="L70" i="56"/>
  <c r="K70" i="56"/>
  <c r="J70" i="56"/>
  <c r="I70" i="56"/>
  <c r="H70" i="56"/>
  <c r="G70" i="56"/>
  <c r="F70" i="56"/>
  <c r="E70" i="56"/>
  <c r="D70" i="56"/>
  <c r="C70" i="56"/>
  <c r="L69" i="56"/>
  <c r="K69" i="56"/>
  <c r="J69" i="56"/>
  <c r="I69" i="56"/>
  <c r="H69" i="56"/>
  <c r="G69" i="56"/>
  <c r="F69" i="56"/>
  <c r="E69" i="56"/>
  <c r="D69" i="56"/>
  <c r="C69" i="56"/>
  <c r="L68" i="56"/>
  <c r="K68" i="56"/>
  <c r="J68" i="56"/>
  <c r="I68" i="56"/>
  <c r="H68" i="56"/>
  <c r="G68" i="56"/>
  <c r="F68" i="56"/>
  <c r="E68" i="56"/>
  <c r="D68" i="56"/>
  <c r="C68" i="56"/>
  <c r="L67" i="56"/>
  <c r="K67" i="56"/>
  <c r="J67" i="56"/>
  <c r="I67" i="56"/>
  <c r="H67" i="56"/>
  <c r="G67" i="56"/>
  <c r="F67" i="56"/>
  <c r="E67" i="56"/>
  <c r="D67" i="56"/>
  <c r="C67" i="56"/>
  <c r="L66" i="56"/>
  <c r="K66" i="56"/>
  <c r="J66" i="56"/>
  <c r="I66" i="56"/>
  <c r="I97" i="56" s="1"/>
  <c r="H66" i="56"/>
  <c r="G66" i="56"/>
  <c r="F66" i="56"/>
  <c r="E66" i="56"/>
  <c r="E97" i="56" s="1"/>
  <c r="D66" i="56"/>
  <c r="C66" i="56"/>
  <c r="L39" i="56"/>
  <c r="K39" i="56"/>
  <c r="J39" i="56"/>
  <c r="I39" i="56"/>
  <c r="H39" i="56"/>
  <c r="G39" i="56"/>
  <c r="F39" i="56"/>
  <c r="E39" i="56"/>
  <c r="D39" i="56"/>
  <c r="C39" i="56"/>
  <c r="K38" i="56"/>
  <c r="I38" i="56"/>
  <c r="G38" i="56"/>
  <c r="E38" i="56"/>
  <c r="C38" i="56"/>
  <c r="C48" i="80" l="1"/>
  <c r="C47" i="80"/>
  <c r="C46" i="80"/>
  <c r="C50" i="80" s="1"/>
  <c r="C53" i="80" s="1"/>
  <c r="E36" i="64"/>
  <c r="E37" i="64" s="1"/>
  <c r="G49" i="62"/>
  <c r="G50" i="62" s="1"/>
  <c r="J31" i="76"/>
  <c r="K97" i="56"/>
  <c r="E98" i="56"/>
  <c r="I98" i="56"/>
  <c r="D39" i="76"/>
  <c r="H39" i="76"/>
  <c r="C97" i="56"/>
  <c r="G97" i="56"/>
  <c r="C55" i="57"/>
  <c r="G55" i="57"/>
  <c r="K55" i="57"/>
  <c r="C58" i="60"/>
  <c r="C63" i="63"/>
  <c r="J26" i="74"/>
  <c r="K27" i="74"/>
  <c r="J29" i="74"/>
  <c r="J31" i="74"/>
  <c r="K17" i="76"/>
  <c r="K18" i="76"/>
  <c r="K19" i="76"/>
  <c r="K20" i="76"/>
  <c r="K21" i="76"/>
  <c r="K22" i="76"/>
  <c r="K23" i="76"/>
  <c r="K24" i="76"/>
  <c r="J26" i="76"/>
  <c r="J28" i="76"/>
  <c r="K28" i="76"/>
  <c r="E31" i="72"/>
  <c r="D33" i="74"/>
  <c r="H33" i="74"/>
  <c r="J24" i="74"/>
  <c r="K25" i="74"/>
  <c r="J28" i="74"/>
  <c r="J30" i="74"/>
  <c r="J98" i="56"/>
  <c r="C39" i="61"/>
  <c r="C49" i="62"/>
  <c r="C50" i="62" s="1"/>
  <c r="K49" i="62"/>
  <c r="K50" i="62" s="1"/>
  <c r="C62" i="63"/>
  <c r="C63" i="65"/>
  <c r="C65" i="65" s="1"/>
  <c r="K6" i="74"/>
  <c r="K7" i="74"/>
  <c r="K8" i="74"/>
  <c r="K9" i="74"/>
  <c r="K10" i="74"/>
  <c r="K11" i="74"/>
  <c r="K12" i="74"/>
  <c r="K15" i="74"/>
  <c r="K17" i="74"/>
  <c r="K18" i="74"/>
  <c r="K19" i="74"/>
  <c r="K20" i="74"/>
  <c r="K21" i="74"/>
  <c r="K22" i="74"/>
  <c r="K23" i="74"/>
  <c r="K24" i="74"/>
  <c r="J27" i="74"/>
  <c r="K28" i="74"/>
  <c r="K30" i="74"/>
  <c r="J17" i="76"/>
  <c r="J18" i="76"/>
  <c r="J19" i="76"/>
  <c r="J20" i="76"/>
  <c r="J21" i="76"/>
  <c r="J22" i="76"/>
  <c r="J23" i="76"/>
  <c r="J24" i="76"/>
  <c r="K25" i="76"/>
  <c r="K27" i="76"/>
  <c r="K29" i="76"/>
  <c r="K31" i="76"/>
  <c r="C45" i="78"/>
  <c r="C49" i="78" s="1"/>
  <c r="C52" i="78" s="1"/>
  <c r="F98" i="56"/>
  <c r="C31" i="72"/>
  <c r="G31" i="72"/>
  <c r="F33" i="74"/>
  <c r="J30" i="76"/>
  <c r="I44" i="59"/>
  <c r="I45" i="59" s="1"/>
  <c r="M44" i="59"/>
  <c r="M45" i="59" s="1"/>
  <c r="E40" i="56"/>
  <c r="E41" i="56" s="1"/>
  <c r="I40" i="56"/>
  <c r="I41" i="56" s="1"/>
  <c r="C99" i="56"/>
  <c r="G99" i="56"/>
  <c r="I99" i="56"/>
  <c r="K99" i="56"/>
  <c r="G44" i="59"/>
  <c r="G45" i="59" s="1"/>
  <c r="K44" i="59"/>
  <c r="K45" i="59" s="1"/>
  <c r="E32" i="61"/>
  <c r="E34" i="61" s="1"/>
  <c r="E49" i="62"/>
  <c r="E50" i="62" s="1"/>
  <c r="I49" i="62"/>
  <c r="I50" i="62" s="1"/>
  <c r="M49" i="62"/>
  <c r="M50" i="62" s="1"/>
  <c r="D31" i="72"/>
  <c r="F31" i="72"/>
  <c r="G33" i="74"/>
  <c r="I33" i="74"/>
  <c r="G39" i="76"/>
  <c r="I39" i="76"/>
  <c r="C44" i="57"/>
  <c r="C46" i="57" s="1"/>
  <c r="C54" i="65"/>
  <c r="C56" i="65" s="1"/>
  <c r="C57" i="65" s="1"/>
  <c r="E54" i="65"/>
  <c r="E56" i="65" s="1"/>
  <c r="E57" i="65" s="1"/>
  <c r="G54" i="65"/>
  <c r="G56" i="65" s="1"/>
  <c r="G57" i="65" s="1"/>
  <c r="I54" i="65"/>
  <c r="I56" i="65" s="1"/>
  <c r="I57" i="65" s="1"/>
  <c r="K54" i="65"/>
  <c r="K56" i="65" s="1"/>
  <c r="K57" i="65" s="1"/>
  <c r="M54" i="65"/>
  <c r="M56" i="65" s="1"/>
  <c r="M57" i="65" s="1"/>
  <c r="C40" i="56"/>
  <c r="C41" i="56" s="1"/>
  <c r="G40" i="56"/>
  <c r="G41" i="56" s="1"/>
  <c r="K40" i="56"/>
  <c r="K41" i="56" s="1"/>
  <c r="E44" i="57"/>
  <c r="E46" i="57" s="1"/>
  <c r="G44" i="57"/>
  <c r="G46" i="57" s="1"/>
  <c r="I44" i="57"/>
  <c r="I46" i="57" s="1"/>
  <c r="K44" i="57"/>
  <c r="K46" i="57" s="1"/>
  <c r="G50" i="60"/>
  <c r="G52" i="60" s="1"/>
  <c r="G53" i="60" s="1"/>
  <c r="I50" i="60"/>
  <c r="I52" i="60" s="1"/>
  <c r="I53" i="60" s="1"/>
  <c r="K50" i="60"/>
  <c r="K52" i="60" s="1"/>
  <c r="K53" i="60" s="1"/>
  <c r="M50" i="60"/>
  <c r="M52" i="60" s="1"/>
  <c r="M53" i="60" s="1"/>
  <c r="C54" i="63"/>
  <c r="C56" i="63" s="1"/>
  <c r="C57" i="63" s="1"/>
  <c r="E54" i="63"/>
  <c r="E56" i="63" s="1"/>
  <c r="E57" i="63" s="1"/>
  <c r="G54" i="63"/>
  <c r="G56" i="63" s="1"/>
  <c r="G57" i="63" s="1"/>
  <c r="I54" i="63"/>
  <c r="I56" i="63" s="1"/>
  <c r="I57" i="63" s="1"/>
  <c r="K54" i="63"/>
  <c r="K56" i="63" s="1"/>
  <c r="K57" i="63" s="1"/>
  <c r="M54" i="63"/>
  <c r="M56" i="63" s="1"/>
  <c r="M57" i="63" s="1"/>
  <c r="K16" i="74"/>
  <c r="E33" i="74"/>
  <c r="M34" i="74"/>
  <c r="Q34" i="74"/>
  <c r="K16" i="76"/>
  <c r="E39" i="76"/>
  <c r="S44" i="76"/>
  <c r="T44" i="76" s="1"/>
  <c r="O40" i="76"/>
  <c r="S40" i="76" s="1"/>
  <c r="O34" i="74"/>
  <c r="J16" i="76"/>
  <c r="S45" i="76"/>
  <c r="T45" i="76" s="1"/>
  <c r="J16" i="74"/>
  <c r="S39" i="74"/>
  <c r="T39" i="74" s="1"/>
  <c r="C44" i="64"/>
  <c r="D42" i="64" s="1"/>
  <c r="C36" i="64"/>
  <c r="C37" i="64" s="1"/>
  <c r="C58" i="62"/>
  <c r="D55" i="62" s="1"/>
  <c r="C41" i="61"/>
  <c r="D39" i="61" s="1"/>
  <c r="C32" i="61"/>
  <c r="C34" i="61" s="1"/>
  <c r="C61" i="60"/>
  <c r="D58" i="60" s="1"/>
  <c r="E58" i="60" s="1"/>
  <c r="C50" i="57"/>
  <c r="J33" i="74" l="1"/>
  <c r="E99" i="56"/>
  <c r="C65" i="63"/>
  <c r="D62" i="63" s="1"/>
  <c r="D62" i="65"/>
  <c r="E62" i="65" s="1"/>
  <c r="D63" i="65"/>
  <c r="K39" i="76"/>
  <c r="K33" i="74"/>
  <c r="D43" i="64"/>
  <c r="E42" i="64" s="1"/>
  <c r="S34" i="74"/>
  <c r="D40" i="61"/>
  <c r="E39" i="61" s="1"/>
  <c r="C40" i="74"/>
  <c r="C46" i="76"/>
  <c r="D56" i="62"/>
  <c r="D57" i="62"/>
  <c r="D63" i="63"/>
  <c r="D64" i="65"/>
  <c r="D59" i="60"/>
  <c r="D38" i="61"/>
  <c r="E38" i="61" s="1"/>
  <c r="E41" i="61" s="1"/>
  <c r="D64" i="63"/>
  <c r="E63" i="63" s="1"/>
  <c r="D41" i="64"/>
  <c r="D44" i="64" s="1"/>
  <c r="J39" i="76"/>
  <c r="C45" i="76"/>
  <c r="C39" i="74"/>
  <c r="C45" i="74" s="1"/>
  <c r="E62" i="63"/>
  <c r="E55" i="62"/>
  <c r="D60" i="60"/>
  <c r="E59" i="60" s="1"/>
  <c r="C53" i="57"/>
  <c r="D50" i="57" s="1"/>
  <c r="E41" i="64" l="1"/>
  <c r="C51" i="76"/>
  <c r="D65" i="65"/>
  <c r="E56" i="62"/>
  <c r="E58" i="62" s="1"/>
  <c r="D58" i="62"/>
  <c r="D41" i="61"/>
  <c r="E63" i="65"/>
  <c r="E65" i="65" s="1"/>
  <c r="D65" i="63"/>
  <c r="E44" i="64"/>
  <c r="C50" i="76"/>
  <c r="C47" i="76"/>
  <c r="C44" i="74"/>
  <c r="C41" i="74"/>
  <c r="E65" i="63"/>
  <c r="E61" i="60"/>
  <c r="D61" i="60"/>
  <c r="E50" i="57"/>
  <c r="D52" i="57"/>
  <c r="D51" i="57"/>
  <c r="D53" i="57" l="1"/>
  <c r="C54" i="76"/>
  <c r="C49" i="76"/>
  <c r="C53" i="76" s="1"/>
  <c r="C48" i="74"/>
  <c r="C43" i="74"/>
  <c r="C47" i="74" s="1"/>
  <c r="E51" i="57"/>
  <c r="E53" i="57" s="1"/>
  <c r="C56" i="76" l="1"/>
  <c r="C50" i="74"/>
  <c r="T27" i="55" l="1"/>
  <c r="N22" i="55"/>
  <c r="O22" i="55"/>
  <c r="P22" i="55"/>
  <c r="V22" i="55"/>
  <c r="Q22" i="55" l="1"/>
  <c r="AG8" i="55"/>
  <c r="AA8" i="55"/>
  <c r="Z8" i="55"/>
  <c r="Y8" i="55"/>
  <c r="V8" i="55"/>
  <c r="P8" i="55"/>
  <c r="O8" i="55"/>
  <c r="N8" i="55"/>
  <c r="J8" i="55"/>
  <c r="D8" i="55"/>
  <c r="C8" i="55"/>
  <c r="B8" i="55"/>
  <c r="AG7" i="55"/>
  <c r="AA7" i="55"/>
  <c r="Z7" i="55"/>
  <c r="Y7" i="55"/>
  <c r="V7" i="55"/>
  <c r="P7" i="55"/>
  <c r="O7" i="55"/>
  <c r="N7" i="55"/>
  <c r="J7" i="55"/>
  <c r="D7" i="55"/>
  <c r="C7" i="55"/>
  <c r="B7" i="55"/>
  <c r="AB7" i="55" l="1"/>
  <c r="AB8" i="55"/>
  <c r="Q7" i="55"/>
  <c r="Q8" i="55"/>
  <c r="E7" i="55"/>
  <c r="E8" i="55"/>
  <c r="D54" i="55"/>
  <c r="C54" i="55"/>
  <c r="B54" i="55"/>
  <c r="E46" i="55"/>
  <c r="I44" i="55"/>
  <c r="H44" i="55"/>
  <c r="G44" i="55"/>
  <c r="D44" i="55"/>
  <c r="C44" i="55"/>
  <c r="B44" i="55"/>
  <c r="D42" i="55"/>
  <c r="I42" i="55" s="1"/>
  <c r="C42" i="55"/>
  <c r="H42" i="55" s="1"/>
  <c r="B42" i="55"/>
  <c r="I36" i="55"/>
  <c r="H36" i="55"/>
  <c r="G36" i="55"/>
  <c r="I35" i="55"/>
  <c r="H35" i="55"/>
  <c r="G35" i="55"/>
  <c r="B35" i="55"/>
  <c r="I34" i="55"/>
  <c r="H34" i="55"/>
  <c r="G34" i="55"/>
  <c r="I33" i="55"/>
  <c r="H33" i="55"/>
  <c r="G33" i="55"/>
  <c r="I32" i="55"/>
  <c r="H32" i="55"/>
  <c r="G32" i="55"/>
  <c r="I31" i="55"/>
  <c r="I39" i="55" s="1"/>
  <c r="H31" i="55"/>
  <c r="G31" i="55"/>
  <c r="AF25" i="55"/>
  <c r="AE25" i="55"/>
  <c r="AD25" i="55"/>
  <c r="U27" i="55"/>
  <c r="S27" i="55"/>
  <c r="I26" i="55"/>
  <c r="H26" i="55"/>
  <c r="G26" i="55"/>
  <c r="AF24" i="55"/>
  <c r="AE24" i="55"/>
  <c r="AD24" i="55"/>
  <c r="AB24" i="55"/>
  <c r="U26" i="55"/>
  <c r="T26" i="55"/>
  <c r="S26" i="55"/>
  <c r="Q26" i="55"/>
  <c r="I25" i="55"/>
  <c r="H25" i="55"/>
  <c r="G25" i="55"/>
  <c r="E25" i="55"/>
  <c r="AG23" i="55"/>
  <c r="AA23" i="55"/>
  <c r="Z23" i="55"/>
  <c r="V25" i="55"/>
  <c r="P25" i="55"/>
  <c r="O25" i="55"/>
  <c r="J24" i="55"/>
  <c r="D24" i="55"/>
  <c r="D35" i="55" s="1"/>
  <c r="C24" i="55"/>
  <c r="C35" i="55" s="1"/>
  <c r="AG22" i="55"/>
  <c r="AA22" i="55"/>
  <c r="Z22" i="55"/>
  <c r="Y22" i="55"/>
  <c r="V24" i="55"/>
  <c r="P24" i="55"/>
  <c r="O24" i="55"/>
  <c r="N24" i="55"/>
  <c r="J23" i="55"/>
  <c r="D23" i="55"/>
  <c r="D34" i="55" s="1"/>
  <c r="C23" i="55"/>
  <c r="C34" i="55" s="1"/>
  <c r="B23" i="55"/>
  <c r="B34" i="55" s="1"/>
  <c r="V23" i="55"/>
  <c r="P23" i="55"/>
  <c r="O23" i="55"/>
  <c r="N23" i="55"/>
  <c r="J22" i="55"/>
  <c r="D22" i="55"/>
  <c r="C22" i="55"/>
  <c r="B22" i="55"/>
  <c r="AG21" i="55"/>
  <c r="AA21" i="55"/>
  <c r="Z21" i="55"/>
  <c r="Y21" i="55"/>
  <c r="V21" i="55"/>
  <c r="P21" i="55"/>
  <c r="O21" i="55"/>
  <c r="N21" i="55"/>
  <c r="J21" i="55"/>
  <c r="D21" i="55"/>
  <c r="C21" i="55"/>
  <c r="B21" i="55"/>
  <c r="AG20" i="55"/>
  <c r="AA20" i="55"/>
  <c r="Z20" i="55"/>
  <c r="Y20" i="55"/>
  <c r="V20" i="55"/>
  <c r="P20" i="55"/>
  <c r="O20" i="55"/>
  <c r="N20" i="55"/>
  <c r="J20" i="55"/>
  <c r="D20" i="55"/>
  <c r="C20" i="55"/>
  <c r="B20" i="55"/>
  <c r="AG19" i="55"/>
  <c r="AA19" i="55"/>
  <c r="Z19" i="55"/>
  <c r="Y19" i="55"/>
  <c r="V19" i="55"/>
  <c r="P19" i="55"/>
  <c r="O19" i="55"/>
  <c r="N19" i="55"/>
  <c r="J19" i="55"/>
  <c r="D19" i="55"/>
  <c r="C19" i="55"/>
  <c r="B19" i="55"/>
  <c r="AG18" i="55"/>
  <c r="AA18" i="55"/>
  <c r="Z18" i="55"/>
  <c r="Y18" i="55"/>
  <c r="V18" i="55"/>
  <c r="P18" i="55"/>
  <c r="O18" i="55"/>
  <c r="N18" i="55"/>
  <c r="J18" i="55"/>
  <c r="D18" i="55"/>
  <c r="D33" i="55" s="1"/>
  <c r="C18" i="55"/>
  <c r="C33" i="55" s="1"/>
  <c r="B18" i="55"/>
  <c r="B33" i="55" s="1"/>
  <c r="AG13" i="55"/>
  <c r="AA13" i="55"/>
  <c r="Z13" i="55"/>
  <c r="Y13" i="55"/>
  <c r="V13" i="55"/>
  <c r="P13" i="55"/>
  <c r="O13" i="55"/>
  <c r="N13" i="55"/>
  <c r="J13" i="55"/>
  <c r="D13" i="55"/>
  <c r="D31" i="55" s="1"/>
  <c r="C13" i="55"/>
  <c r="C31" i="55" s="1"/>
  <c r="B13" i="55"/>
  <c r="B31" i="55" s="1"/>
  <c r="AG14" i="55"/>
  <c r="AA14" i="55"/>
  <c r="Z14" i="55"/>
  <c r="Y14" i="55"/>
  <c r="V14" i="55"/>
  <c r="P14" i="55"/>
  <c r="O14" i="55"/>
  <c r="N14" i="55"/>
  <c r="J14" i="55"/>
  <c r="D14" i="55"/>
  <c r="D32" i="55" s="1"/>
  <c r="C14" i="55"/>
  <c r="C32" i="55" s="1"/>
  <c r="B14" i="55"/>
  <c r="AG9" i="55"/>
  <c r="AA9" i="55"/>
  <c r="Z9" i="55"/>
  <c r="Y9" i="55"/>
  <c r="V9" i="55"/>
  <c r="P9" i="55"/>
  <c r="O9" i="55"/>
  <c r="N9" i="55"/>
  <c r="J9" i="55"/>
  <c r="D9" i="55"/>
  <c r="C9" i="55"/>
  <c r="B9" i="55"/>
  <c r="AG12" i="55"/>
  <c r="AA12" i="55"/>
  <c r="Z12" i="55"/>
  <c r="Y12" i="55"/>
  <c r="V12" i="55"/>
  <c r="P12" i="55"/>
  <c r="O12" i="55"/>
  <c r="N12" i="55"/>
  <c r="J12" i="55"/>
  <c r="D12" i="55"/>
  <c r="C12" i="55"/>
  <c r="B12" i="55"/>
  <c r="AG11" i="55"/>
  <c r="AA11" i="55"/>
  <c r="Z11" i="55"/>
  <c r="Y11" i="55"/>
  <c r="V11" i="55"/>
  <c r="P11" i="55"/>
  <c r="O11" i="55"/>
  <c r="N11" i="55"/>
  <c r="J11" i="55"/>
  <c r="D11" i="55"/>
  <c r="C11" i="55"/>
  <c r="B11" i="55"/>
  <c r="AG10" i="55"/>
  <c r="AA10" i="55"/>
  <c r="Z10" i="55"/>
  <c r="Y10" i="55"/>
  <c r="V10" i="55"/>
  <c r="P10" i="55"/>
  <c r="O10" i="55"/>
  <c r="N10" i="55"/>
  <c r="J10" i="55"/>
  <c r="D10" i="55"/>
  <c r="C10" i="55"/>
  <c r="B10" i="55"/>
  <c r="AG5" i="55"/>
  <c r="AA5" i="55"/>
  <c r="Z5" i="55"/>
  <c r="Z25" i="55" s="1"/>
  <c r="Y5" i="55"/>
  <c r="Y25" i="55" s="1"/>
  <c r="V5" i="55"/>
  <c r="P5" i="55"/>
  <c r="O5" i="55"/>
  <c r="N5" i="55"/>
  <c r="J5" i="55"/>
  <c r="D5" i="55"/>
  <c r="D37" i="55" s="1"/>
  <c r="D50" i="55" s="1"/>
  <c r="C5" i="55"/>
  <c r="C36" i="55" s="1"/>
  <c r="B5" i="55"/>
  <c r="B37" i="55" s="1"/>
  <c r="N27" i="55" l="1"/>
  <c r="P27" i="55"/>
  <c r="O27" i="55"/>
  <c r="Q27" i="55" s="1"/>
  <c r="C53" i="55"/>
  <c r="G39" i="55"/>
  <c r="AA25" i="55"/>
  <c r="AB25" i="55" s="1"/>
  <c r="D53" i="55"/>
  <c r="E42" i="55"/>
  <c r="E54" i="55"/>
  <c r="AB10" i="55"/>
  <c r="AB9" i="55"/>
  <c r="AB14" i="55"/>
  <c r="AB18" i="55"/>
  <c r="AB20" i="55"/>
  <c r="AG24" i="55"/>
  <c r="AG25" i="55" s="1"/>
  <c r="Q11" i="55"/>
  <c r="Q12" i="55"/>
  <c r="Q13" i="55"/>
  <c r="Q19" i="55"/>
  <c r="Q24" i="55"/>
  <c r="E10" i="55"/>
  <c r="E9" i="55"/>
  <c r="E14" i="55"/>
  <c r="E20" i="55"/>
  <c r="E22" i="55"/>
  <c r="Q21" i="55"/>
  <c r="H39" i="55"/>
  <c r="J25" i="55"/>
  <c r="J26" i="55" s="1"/>
  <c r="V26" i="55"/>
  <c r="V27" i="55" s="1"/>
  <c r="AB23" i="55"/>
  <c r="Q5" i="55"/>
  <c r="Q10" i="55"/>
  <c r="E11" i="55"/>
  <c r="AB11" i="55"/>
  <c r="E12" i="55"/>
  <c r="AB12" i="55"/>
  <c r="Q9" i="55"/>
  <c r="Q14" i="55"/>
  <c r="AB13" i="55"/>
  <c r="Q18" i="55"/>
  <c r="E19" i="55"/>
  <c r="AB19" i="55"/>
  <c r="Q20" i="55"/>
  <c r="E21" i="55"/>
  <c r="AB21" i="55"/>
  <c r="Q23" i="55"/>
  <c r="AB22" i="55"/>
  <c r="Q25" i="55"/>
  <c r="E31" i="55"/>
  <c r="B51" i="55"/>
  <c r="B39" i="55"/>
  <c r="E33" i="55"/>
  <c r="D51" i="55"/>
  <c r="D39" i="55"/>
  <c r="B53" i="55"/>
  <c r="E34" i="55"/>
  <c r="E35" i="55"/>
  <c r="B50" i="55"/>
  <c r="C38" i="55"/>
  <c r="C51" i="55"/>
  <c r="E13" i="55"/>
  <c r="E23" i="55"/>
  <c r="E24" i="55"/>
  <c r="C26" i="55"/>
  <c r="B32" i="55"/>
  <c r="E32" i="55" s="1"/>
  <c r="B36" i="55"/>
  <c r="D36" i="55"/>
  <c r="D38" i="55" s="1"/>
  <c r="C37" i="55"/>
  <c r="C50" i="55" s="1"/>
  <c r="H38" i="55"/>
  <c r="G42" i="55"/>
  <c r="E5" i="55"/>
  <c r="AB5" i="55"/>
  <c r="E18" i="55"/>
  <c r="B26" i="55"/>
  <c r="D26" i="55"/>
  <c r="G38" i="55"/>
  <c r="I38" i="55"/>
  <c r="F21" i="49"/>
  <c r="G21" i="49"/>
  <c r="E21" i="49"/>
  <c r="I24" i="43"/>
  <c r="C56" i="55" l="1"/>
  <c r="E53" i="55"/>
  <c r="E55" i="55" s="1"/>
  <c r="D56" i="55"/>
  <c r="E26" i="55"/>
  <c r="E36" i="55"/>
  <c r="C39" i="55"/>
  <c r="E37" i="55"/>
  <c r="B38" i="55"/>
  <c r="E38" i="55" s="1"/>
  <c r="E50" i="55"/>
  <c r="B56" i="55"/>
  <c r="E51" i="55"/>
  <c r="E52" i="55" s="1"/>
  <c r="E56" i="55" l="1"/>
  <c r="F60" i="55" s="1"/>
  <c r="F59" i="55" l="1"/>
  <c r="D54" i="53"/>
  <c r="C54" i="53"/>
  <c r="B54" i="53"/>
  <c r="H53" i="53"/>
  <c r="H54" i="53" s="1"/>
  <c r="G53" i="53"/>
  <c r="G54" i="53" s="1"/>
  <c r="F53" i="53"/>
  <c r="F54" i="53" s="1"/>
  <c r="G46" i="53"/>
  <c r="F46" i="53"/>
  <c r="E46" i="53"/>
  <c r="D46" i="53"/>
  <c r="C46" i="53"/>
  <c r="B46" i="53"/>
  <c r="I45" i="53"/>
  <c r="H45" i="53"/>
  <c r="I44" i="53"/>
  <c r="H44" i="53"/>
  <c r="I43" i="53"/>
  <c r="H43" i="53"/>
  <c r="I42" i="53"/>
  <c r="H42" i="53"/>
  <c r="I41" i="53"/>
  <c r="H41" i="53"/>
  <c r="I40" i="53"/>
  <c r="H40" i="53"/>
  <c r="I39" i="53"/>
  <c r="H39" i="53"/>
  <c r="I38" i="53"/>
  <c r="H38" i="53"/>
  <c r="I37" i="53"/>
  <c r="H37" i="53"/>
  <c r="I36" i="53"/>
  <c r="H36" i="53"/>
  <c r="I35" i="53"/>
  <c r="H35" i="53"/>
  <c r="I34" i="53"/>
  <c r="H34" i="53"/>
  <c r="I33" i="53"/>
  <c r="H33" i="53"/>
  <c r="I32" i="53"/>
  <c r="H32" i="53"/>
  <c r="I31" i="53"/>
  <c r="H31" i="53"/>
  <c r="I30" i="53"/>
  <c r="H30" i="53"/>
  <c r="I29" i="53"/>
  <c r="H29" i="53"/>
  <c r="I28" i="53"/>
  <c r="H28" i="53"/>
  <c r="I27" i="53"/>
  <c r="H27" i="53"/>
  <c r="I26" i="53"/>
  <c r="H26" i="53"/>
  <c r="I25" i="53"/>
  <c r="H25" i="53"/>
  <c r="I24" i="53"/>
  <c r="H24" i="53"/>
  <c r="I23" i="53"/>
  <c r="H23" i="53"/>
  <c r="I22" i="53"/>
  <c r="H22" i="53"/>
  <c r="I21" i="53"/>
  <c r="H21" i="53"/>
  <c r="I20" i="53"/>
  <c r="H20" i="53"/>
  <c r="I19" i="53"/>
  <c r="H19" i="53"/>
  <c r="I18" i="53"/>
  <c r="H18" i="53"/>
  <c r="I17" i="53"/>
  <c r="H17" i="53"/>
  <c r="I16" i="53"/>
  <c r="H16" i="53"/>
  <c r="I15" i="53"/>
  <c r="H15" i="53"/>
  <c r="I14" i="53"/>
  <c r="H14" i="53"/>
  <c r="I13" i="53"/>
  <c r="H13" i="53"/>
  <c r="I12" i="53"/>
  <c r="H12" i="53"/>
  <c r="I11" i="53"/>
  <c r="H11" i="53"/>
  <c r="I10" i="53"/>
  <c r="H10" i="53"/>
  <c r="I9" i="53"/>
  <c r="H9" i="53"/>
  <c r="I8" i="53"/>
  <c r="H8" i="53"/>
  <c r="I7" i="53"/>
  <c r="H7" i="53"/>
  <c r="I6" i="53"/>
  <c r="H6" i="53"/>
  <c r="I5" i="53"/>
  <c r="H5" i="53"/>
  <c r="H46" i="53" l="1"/>
  <c r="H47" i="53" s="1"/>
  <c r="I46" i="53"/>
  <c r="J6" i="53"/>
  <c r="J7" i="53"/>
  <c r="J8" i="53"/>
  <c r="J9" i="53"/>
  <c r="J10" i="53"/>
  <c r="J11" i="53"/>
  <c r="J12" i="53"/>
  <c r="J13" i="53"/>
  <c r="J14" i="53"/>
  <c r="J15" i="53"/>
  <c r="J16" i="53"/>
  <c r="J17" i="53"/>
  <c r="J18" i="53"/>
  <c r="J19" i="53"/>
  <c r="J20" i="53"/>
  <c r="J21" i="53"/>
  <c r="J22" i="53"/>
  <c r="J23" i="53"/>
  <c r="J24" i="53"/>
  <c r="J25" i="53"/>
  <c r="J26" i="53"/>
  <c r="J27" i="53"/>
  <c r="J28" i="53"/>
  <c r="J29" i="53"/>
  <c r="J30" i="53"/>
  <c r="J31" i="53"/>
  <c r="J32" i="53"/>
  <c r="J33" i="53"/>
  <c r="J34" i="53"/>
  <c r="J35" i="53"/>
  <c r="J36" i="53"/>
  <c r="J37" i="53"/>
  <c r="J38" i="53"/>
  <c r="J39" i="53"/>
  <c r="J40" i="53"/>
  <c r="J41" i="53"/>
  <c r="J42" i="53"/>
  <c r="J43" i="53"/>
  <c r="J44" i="53"/>
  <c r="J45" i="53"/>
  <c r="B47" i="53"/>
  <c r="B49" i="53" s="1"/>
  <c r="D47" i="53"/>
  <c r="D49" i="53" s="1"/>
  <c r="F47" i="53"/>
  <c r="F49" i="53" s="1"/>
  <c r="C56" i="53"/>
  <c r="C55" i="53"/>
  <c r="J5" i="53"/>
  <c r="H49" i="53" l="1"/>
  <c r="J51" i="53" s="1"/>
  <c r="J46" i="53"/>
  <c r="C57" i="53"/>
  <c r="D56" i="53" s="1"/>
  <c r="D55" i="53" l="1"/>
  <c r="D57" i="53" s="1"/>
  <c r="C29" i="52"/>
  <c r="B29" i="52"/>
  <c r="G19" i="52"/>
  <c r="D19" i="52"/>
  <c r="F18" i="52"/>
  <c r="E18" i="52"/>
  <c r="G18" i="52" s="1"/>
  <c r="D18" i="52"/>
  <c r="F17" i="52"/>
  <c r="F20" i="52" s="1"/>
  <c r="E17" i="52"/>
  <c r="D17" i="52"/>
  <c r="C16" i="52"/>
  <c r="F16" i="52" s="1"/>
  <c r="B16" i="52"/>
  <c r="B20" i="52" s="1"/>
  <c r="C15" i="52"/>
  <c r="B15" i="52"/>
  <c r="F14" i="52"/>
  <c r="E14" i="52"/>
  <c r="D14" i="52"/>
  <c r="F13" i="52"/>
  <c r="E13" i="52"/>
  <c r="D13" i="52"/>
  <c r="F12" i="52"/>
  <c r="E12" i="52"/>
  <c r="G12" i="52" s="1"/>
  <c r="D12" i="52"/>
  <c r="F11" i="52"/>
  <c r="E11" i="52"/>
  <c r="D11" i="52"/>
  <c r="F10" i="52"/>
  <c r="E10" i="52"/>
  <c r="D10" i="52"/>
  <c r="F9" i="52"/>
  <c r="E9" i="52"/>
  <c r="D9" i="52"/>
  <c r="F8" i="52"/>
  <c r="E8" i="52"/>
  <c r="G8" i="52" s="1"/>
  <c r="D8" i="52"/>
  <c r="F7" i="52"/>
  <c r="E7" i="52"/>
  <c r="D7" i="52"/>
  <c r="F6" i="52"/>
  <c r="E6" i="52"/>
  <c r="D6" i="52"/>
  <c r="F5" i="52"/>
  <c r="E5" i="52"/>
  <c r="D5" i="52"/>
  <c r="F4" i="52"/>
  <c r="E4" i="52"/>
  <c r="D4" i="52"/>
  <c r="C21" i="49"/>
  <c r="D21" i="49"/>
  <c r="B21" i="49"/>
  <c r="M37" i="49"/>
  <c r="G28" i="49"/>
  <c r="G29" i="49"/>
  <c r="G30" i="49"/>
  <c r="G31" i="49"/>
  <c r="G32" i="49"/>
  <c r="G33" i="49"/>
  <c r="G34" i="49"/>
  <c r="G35" i="49"/>
  <c r="G36" i="49"/>
  <c r="G37" i="49"/>
  <c r="G38" i="49"/>
  <c r="G39" i="49"/>
  <c r="J39" i="49" s="1"/>
  <c r="L39" i="49" s="1"/>
  <c r="M39" i="49" s="1"/>
  <c r="G27" i="49"/>
  <c r="F28" i="49"/>
  <c r="F29" i="49"/>
  <c r="F30" i="49"/>
  <c r="F31" i="49"/>
  <c r="F32" i="49"/>
  <c r="F33" i="49"/>
  <c r="F34" i="49"/>
  <c r="F35" i="49"/>
  <c r="F36" i="49"/>
  <c r="F37" i="49"/>
  <c r="F38" i="49"/>
  <c r="F39" i="49"/>
  <c r="F27" i="49"/>
  <c r="E28" i="49"/>
  <c r="E29" i="49"/>
  <c r="E30" i="49"/>
  <c r="E31" i="49"/>
  <c r="E32" i="49"/>
  <c r="E33" i="49"/>
  <c r="E34" i="49"/>
  <c r="E35" i="49"/>
  <c r="E36" i="49"/>
  <c r="E37" i="49"/>
  <c r="E38" i="49"/>
  <c r="E39" i="49"/>
  <c r="E27" i="49"/>
  <c r="D28" i="49"/>
  <c r="D29" i="49"/>
  <c r="D30" i="49"/>
  <c r="D31" i="49"/>
  <c r="D32" i="49"/>
  <c r="D33" i="49"/>
  <c r="J33" i="49" s="1"/>
  <c r="D34" i="49"/>
  <c r="D35" i="49"/>
  <c r="D36" i="49"/>
  <c r="D37" i="49"/>
  <c r="J37" i="49" s="1"/>
  <c r="D38" i="49"/>
  <c r="D39" i="49"/>
  <c r="D27" i="49"/>
  <c r="J27" i="49" s="1"/>
  <c r="L27" i="49" s="1"/>
  <c r="C28" i="49"/>
  <c r="I28" i="49" s="1"/>
  <c r="C29" i="49"/>
  <c r="C30" i="49"/>
  <c r="C31" i="49"/>
  <c r="I31" i="49" s="1"/>
  <c r="L31" i="49" s="1"/>
  <c r="M31" i="49" s="1"/>
  <c r="C32" i="49"/>
  <c r="C33" i="49"/>
  <c r="C34" i="49"/>
  <c r="C35" i="49"/>
  <c r="I35" i="49" s="1"/>
  <c r="C36" i="49"/>
  <c r="C37" i="49"/>
  <c r="C38" i="49"/>
  <c r="C39" i="49"/>
  <c r="I39" i="49" s="1"/>
  <c r="C27" i="49"/>
  <c r="B28" i="49"/>
  <c r="B29" i="49"/>
  <c r="B30" i="49"/>
  <c r="B41" i="49" s="1"/>
  <c r="B31" i="49"/>
  <c r="H31" i="49" s="1"/>
  <c r="B32" i="49"/>
  <c r="B33" i="49"/>
  <c r="B34" i="49"/>
  <c r="H34" i="49" s="1"/>
  <c r="B35" i="49"/>
  <c r="H35" i="49" s="1"/>
  <c r="B36" i="49"/>
  <c r="B37" i="49"/>
  <c r="B38" i="49"/>
  <c r="H38" i="49" s="1"/>
  <c r="B39" i="49"/>
  <c r="H39" i="49" s="1"/>
  <c r="B27" i="49"/>
  <c r="H27" i="49" s="1"/>
  <c r="J40" i="49"/>
  <c r="L40" i="49" s="1"/>
  <c r="M40" i="49" s="1"/>
  <c r="I40" i="49"/>
  <c r="H40" i="49"/>
  <c r="I36" i="49"/>
  <c r="J34" i="49"/>
  <c r="L34" i="49" s="1"/>
  <c r="M34" i="49" s="1"/>
  <c r="I32" i="49"/>
  <c r="J30" i="49"/>
  <c r="H14" i="49"/>
  <c r="I14" i="49"/>
  <c r="C19" i="49"/>
  <c r="D19" i="49"/>
  <c r="F19" i="49"/>
  <c r="G19" i="49"/>
  <c r="B19" i="49"/>
  <c r="I6" i="49"/>
  <c r="J6" i="49"/>
  <c r="I7" i="49"/>
  <c r="J7" i="49"/>
  <c r="I8" i="49"/>
  <c r="J8" i="49"/>
  <c r="I9" i="49"/>
  <c r="J9" i="49"/>
  <c r="H10" i="49"/>
  <c r="I10" i="49"/>
  <c r="J10" i="49"/>
  <c r="H11" i="49"/>
  <c r="I11" i="49"/>
  <c r="J11" i="49"/>
  <c r="H12" i="49"/>
  <c r="I12" i="49"/>
  <c r="J12" i="49"/>
  <c r="H13" i="49"/>
  <c r="I13" i="49"/>
  <c r="J13" i="49"/>
  <c r="J14" i="49"/>
  <c r="H15" i="49"/>
  <c r="I15" i="49"/>
  <c r="J15" i="49"/>
  <c r="H16" i="49"/>
  <c r="I16" i="49"/>
  <c r="J16" i="49"/>
  <c r="H17" i="49"/>
  <c r="I17" i="49"/>
  <c r="J17" i="49"/>
  <c r="H18" i="49"/>
  <c r="I18" i="49"/>
  <c r="J18" i="49"/>
  <c r="I5" i="49"/>
  <c r="J5" i="49"/>
  <c r="H9" i="49"/>
  <c r="H8" i="49"/>
  <c r="H7" i="49"/>
  <c r="H6" i="49"/>
  <c r="H5" i="49"/>
  <c r="H30" i="49" l="1"/>
  <c r="H33" i="49"/>
  <c r="L33" i="49" s="1"/>
  <c r="M33" i="49" s="1"/>
  <c r="J35" i="49"/>
  <c r="L35" i="49" s="1"/>
  <c r="M35" i="49" s="1"/>
  <c r="J38" i="49"/>
  <c r="L38" i="49" s="1"/>
  <c r="M38" i="49" s="1"/>
  <c r="H37" i="49"/>
  <c r="H29" i="49"/>
  <c r="G41" i="49"/>
  <c r="E41" i="49"/>
  <c r="I38" i="49"/>
  <c r="I34" i="49"/>
  <c r="I30" i="49"/>
  <c r="L30" i="49" s="1"/>
  <c r="M30" i="49" s="1"/>
  <c r="H36" i="49"/>
  <c r="L36" i="49" s="1"/>
  <c r="M36" i="49" s="1"/>
  <c r="H32" i="49"/>
  <c r="L32" i="49" s="1"/>
  <c r="M32" i="49" s="1"/>
  <c r="H28" i="49"/>
  <c r="I37" i="49"/>
  <c r="I33" i="49"/>
  <c r="F41" i="49"/>
  <c r="E15" i="52"/>
  <c r="D16" i="52"/>
  <c r="D20" i="52" s="1"/>
  <c r="J31" i="49"/>
  <c r="C41" i="49"/>
  <c r="D41" i="49"/>
  <c r="J36" i="49"/>
  <c r="J32" i="49"/>
  <c r="J28" i="49"/>
  <c r="L28" i="49" s="1"/>
  <c r="M28" i="49" s="1"/>
  <c r="G6" i="52"/>
  <c r="G10" i="52"/>
  <c r="G14" i="52"/>
  <c r="I27" i="49"/>
  <c r="J29" i="49"/>
  <c r="L29" i="49" s="1"/>
  <c r="M29" i="49" s="1"/>
  <c r="D15" i="52"/>
  <c r="F15" i="52"/>
  <c r="F21" i="52" s="1"/>
  <c r="G9" i="52"/>
  <c r="G11" i="52"/>
  <c r="G13" i="52"/>
  <c r="E20" i="52"/>
  <c r="G20" i="52" s="1"/>
  <c r="G5" i="52"/>
  <c r="G7" i="52"/>
  <c r="M27" i="49"/>
  <c r="B21" i="52"/>
  <c r="E16" i="52"/>
  <c r="G16" i="52" s="1"/>
  <c r="G4" i="52"/>
  <c r="G17" i="52"/>
  <c r="C20" i="52"/>
  <c r="C21" i="52" s="1"/>
  <c r="I29" i="49"/>
  <c r="E19" i="49"/>
  <c r="J19" i="49"/>
  <c r="I19" i="49"/>
  <c r="H19" i="49"/>
  <c r="B34" i="45"/>
  <c r="H41" i="49" l="1"/>
  <c r="G15" i="52"/>
  <c r="I45" i="49"/>
  <c r="H45" i="49"/>
  <c r="M41" i="49"/>
  <c r="D21" i="52"/>
  <c r="I41" i="49"/>
  <c r="H44" i="49"/>
  <c r="H46" i="49" s="1"/>
  <c r="F45" i="49" s="1"/>
  <c r="J41" i="49"/>
  <c r="I44" i="49"/>
  <c r="I46" i="49" s="1"/>
  <c r="J44" i="49" s="1"/>
  <c r="E21" i="52"/>
  <c r="G21" i="52" s="1"/>
  <c r="L41" i="49"/>
  <c r="J45" i="49" l="1"/>
  <c r="F44" i="49"/>
  <c r="B22" i="44" l="1"/>
  <c r="C27" i="44"/>
  <c r="C24" i="44"/>
  <c r="E23" i="44" s="1"/>
  <c r="C25" i="44"/>
  <c r="C26" i="44"/>
  <c r="C23" i="44"/>
  <c r="E18" i="44" s="1"/>
  <c r="C8" i="44"/>
  <c r="C9" i="44"/>
  <c r="C10" i="44"/>
  <c r="C11" i="44"/>
  <c r="C12" i="44"/>
  <c r="C13" i="44"/>
  <c r="C14" i="44"/>
  <c r="C15" i="44"/>
  <c r="C16" i="44"/>
  <c r="C17" i="44"/>
  <c r="C18" i="44"/>
  <c r="C19" i="44"/>
  <c r="C20" i="44"/>
  <c r="C7" i="44"/>
  <c r="B21" i="44"/>
  <c r="C21" i="44" l="1"/>
  <c r="E10" i="44"/>
  <c r="B34" i="44" s="1"/>
  <c r="E14" i="44"/>
  <c r="B33" i="44" s="1"/>
  <c r="C22" i="44"/>
  <c r="C28" i="44" s="1"/>
  <c r="B36" i="44"/>
  <c r="B37" i="44"/>
  <c r="E27" i="44" l="1"/>
  <c r="B38" i="44"/>
  <c r="C33" i="44"/>
  <c r="C34" i="44"/>
  <c r="B31" i="45"/>
  <c r="D18" i="45"/>
  <c r="D17" i="45"/>
  <c r="B18" i="45"/>
  <c r="C18" i="45"/>
  <c r="C17" i="45"/>
  <c r="B17" i="45"/>
  <c r="B22" i="45" l="1"/>
  <c r="B30" i="45" s="1"/>
  <c r="B32" i="45" s="1"/>
  <c r="D22" i="45"/>
  <c r="C22" i="45"/>
  <c r="B35" i="45" l="1"/>
  <c r="B36" i="45"/>
  <c r="D34" i="45" s="1"/>
  <c r="I40" i="43"/>
  <c r="H40" i="43"/>
  <c r="G40" i="43"/>
  <c r="H27" i="43"/>
  <c r="I27" i="43"/>
  <c r="H28" i="43"/>
  <c r="I28" i="43"/>
  <c r="H29" i="43"/>
  <c r="I29" i="43"/>
  <c r="H30" i="43"/>
  <c r="I30" i="43"/>
  <c r="H31" i="43"/>
  <c r="I31" i="43"/>
  <c r="H32" i="43"/>
  <c r="I32" i="43"/>
  <c r="G31" i="43"/>
  <c r="G30" i="43"/>
  <c r="G29" i="43"/>
  <c r="G28" i="43"/>
  <c r="G27" i="43"/>
  <c r="C50" i="43"/>
  <c r="D50" i="43"/>
  <c r="B50" i="43"/>
  <c r="D20" i="43"/>
  <c r="D31" i="43" s="1"/>
  <c r="C20" i="43"/>
  <c r="C31" i="43" s="1"/>
  <c r="G32" i="43"/>
  <c r="B31" i="43"/>
  <c r="E42" i="43"/>
  <c r="D40" i="43"/>
  <c r="C40" i="43"/>
  <c r="B40" i="43"/>
  <c r="D38" i="43"/>
  <c r="I38" i="43" s="1"/>
  <c r="C38" i="43"/>
  <c r="H38" i="43" s="1"/>
  <c r="B38" i="43"/>
  <c r="G38" i="43" s="1"/>
  <c r="E50" i="43" l="1"/>
  <c r="E31" i="43"/>
  <c r="G35" i="43"/>
  <c r="G34" i="43"/>
  <c r="I35" i="43"/>
  <c r="H35" i="43"/>
  <c r="D35" i="45"/>
  <c r="H34" i="43"/>
  <c r="I34" i="43"/>
  <c r="E38" i="43"/>
  <c r="H22" i="43" l="1"/>
  <c r="I22" i="43"/>
  <c r="G22" i="43"/>
  <c r="I21" i="43"/>
  <c r="H21" i="43"/>
  <c r="G21" i="43"/>
  <c r="E21" i="43"/>
  <c r="J20" i="43"/>
  <c r="E20" i="43"/>
  <c r="J19" i="43"/>
  <c r="D19" i="43"/>
  <c r="D30" i="43" s="1"/>
  <c r="D49" i="43" s="1"/>
  <c r="C19" i="43"/>
  <c r="C30" i="43" s="1"/>
  <c r="B19" i="43"/>
  <c r="B30" i="43" s="1"/>
  <c r="B49" i="43" s="1"/>
  <c r="J18" i="43"/>
  <c r="D18" i="43"/>
  <c r="C18" i="43"/>
  <c r="B18" i="43"/>
  <c r="J17" i="43"/>
  <c r="D17" i="43"/>
  <c r="C17" i="43"/>
  <c r="B17" i="43"/>
  <c r="J16" i="43"/>
  <c r="D16" i="43"/>
  <c r="C16" i="43"/>
  <c r="B16" i="43"/>
  <c r="J15" i="43"/>
  <c r="D15" i="43"/>
  <c r="C15" i="43"/>
  <c r="B15" i="43"/>
  <c r="B29" i="43" s="1"/>
  <c r="B47" i="43" s="1"/>
  <c r="J14" i="43"/>
  <c r="D14" i="43"/>
  <c r="D27" i="43" s="1"/>
  <c r="C14" i="43"/>
  <c r="C27" i="43" s="1"/>
  <c r="B14" i="43"/>
  <c r="B27" i="43" s="1"/>
  <c r="J13" i="43"/>
  <c r="D13" i="43"/>
  <c r="C13" i="43"/>
  <c r="B13" i="43"/>
  <c r="B28" i="43" s="1"/>
  <c r="J12" i="43"/>
  <c r="D12" i="43"/>
  <c r="C12" i="43"/>
  <c r="B12" i="43"/>
  <c r="J11" i="43"/>
  <c r="D11" i="43"/>
  <c r="C11" i="43"/>
  <c r="B11" i="43"/>
  <c r="J10" i="43"/>
  <c r="D10" i="43"/>
  <c r="C10" i="43"/>
  <c r="B10" i="43"/>
  <c r="J9" i="43"/>
  <c r="D9" i="43"/>
  <c r="C9" i="43"/>
  <c r="B9" i="43"/>
  <c r="J8" i="43"/>
  <c r="D8" i="43"/>
  <c r="C8" i="43"/>
  <c r="B8" i="43"/>
  <c r="J7" i="43"/>
  <c r="D7" i="43"/>
  <c r="C7" i="43"/>
  <c r="B7" i="43"/>
  <c r="J6" i="43"/>
  <c r="D6" i="43"/>
  <c r="C6" i="43"/>
  <c r="B6" i="43"/>
  <c r="J5" i="43"/>
  <c r="D5" i="43"/>
  <c r="D32" i="43" s="1"/>
  <c r="C5" i="43"/>
  <c r="C32" i="43" s="1"/>
  <c r="B5" i="43"/>
  <c r="E27" i="43" l="1"/>
  <c r="B22" i="43"/>
  <c r="B32" i="43"/>
  <c r="B34" i="43" s="1"/>
  <c r="B33" i="43"/>
  <c r="C49" i="43"/>
  <c r="E49" i="43" s="1"/>
  <c r="E51" i="43" s="1"/>
  <c r="E30" i="43"/>
  <c r="C29" i="43"/>
  <c r="C47" i="43" s="1"/>
  <c r="D29" i="43"/>
  <c r="D47" i="43" s="1"/>
  <c r="C22" i="43"/>
  <c r="C33" i="43"/>
  <c r="C28" i="43"/>
  <c r="C34" i="43" s="1"/>
  <c r="D22" i="43"/>
  <c r="D33" i="43"/>
  <c r="D28" i="43"/>
  <c r="E8" i="43"/>
  <c r="E10" i="43"/>
  <c r="E12" i="43"/>
  <c r="E14" i="43"/>
  <c r="E6" i="43"/>
  <c r="E16" i="43"/>
  <c r="E18" i="43"/>
  <c r="J21" i="43"/>
  <c r="E5" i="43"/>
  <c r="E7" i="43"/>
  <c r="E9" i="43"/>
  <c r="E11" i="43"/>
  <c r="E13" i="43"/>
  <c r="E15" i="43"/>
  <c r="E17" i="43"/>
  <c r="E19" i="43"/>
  <c r="E22" i="43" l="1"/>
  <c r="E29" i="43"/>
  <c r="E47" i="43"/>
  <c r="B35" i="43"/>
  <c r="B46" i="43"/>
  <c r="B52" i="43" s="1"/>
  <c r="E32" i="43"/>
  <c r="C46" i="43"/>
  <c r="C52" i="43" s="1"/>
  <c r="C35" i="43"/>
  <c r="E28" i="43"/>
  <c r="D34" i="43"/>
  <c r="E34" i="43" s="1"/>
  <c r="D46" i="43"/>
  <c r="E33" i="43"/>
  <c r="D35" i="43"/>
  <c r="J22" i="43"/>
  <c r="E48" i="43" l="1"/>
  <c r="E52" i="43" s="1"/>
  <c r="F56" i="43" s="1"/>
  <c r="E46" i="43"/>
  <c r="D52" i="43"/>
  <c r="B28" i="44"/>
  <c r="F55" i="43" l="1"/>
  <c r="E31" i="114"/>
  <c r="E36" i="114" s="1"/>
  <c r="C31" i="114"/>
  <c r="C36" i="114" s="1"/>
  <c r="D31" i="114" l="1"/>
  <c r="F31" i="114" s="1"/>
  <c r="F36" i="114" s="1"/>
  <c r="G21" i="114"/>
  <c r="D36" i="114" l="1"/>
  <c r="G36" i="114" s="1"/>
  <c r="G29" i="114"/>
  <c r="J32" i="114" l="1"/>
</calcChain>
</file>

<file path=xl/sharedStrings.xml><?xml version="1.0" encoding="utf-8"?>
<sst xmlns="http://schemas.openxmlformats.org/spreadsheetml/2006/main" count="4000" uniqueCount="818">
  <si>
    <t>Tantárgy</t>
  </si>
  <si>
    <t>32 hét</t>
  </si>
  <si>
    <t>Magyar nyelv és irodalom</t>
  </si>
  <si>
    <t>Ének-zene</t>
  </si>
  <si>
    <t>Testnevelés és sport</t>
  </si>
  <si>
    <t>Fizika</t>
  </si>
  <si>
    <t>Kémia</t>
  </si>
  <si>
    <t>Informatika</t>
  </si>
  <si>
    <t>Osztályfőnöki óra</t>
  </si>
  <si>
    <t>Vendéglátó és turizmusismeretek</t>
  </si>
  <si>
    <t>Szállodai ismeretek</t>
  </si>
  <si>
    <t>Kommunikáció</t>
  </si>
  <si>
    <t>Vendéglátó gazdálkodási ismeretek</t>
  </si>
  <si>
    <t>Összesen</t>
  </si>
  <si>
    <t>Nyári szakmai gyakorlat</t>
  </si>
  <si>
    <t>Gasztronómiai alapismeretek</t>
  </si>
  <si>
    <t>* Csoportbontásban tanítandó</t>
  </si>
  <si>
    <t>9. évf.</t>
  </si>
  <si>
    <t>10. évf.</t>
  </si>
  <si>
    <t>Matematika</t>
  </si>
  <si>
    <t>Kötelező és kötelezően választott órák</t>
  </si>
  <si>
    <t>11. évf.</t>
  </si>
  <si>
    <t>12. évf.</t>
  </si>
  <si>
    <t>Osztályfőnöki</t>
  </si>
  <si>
    <t>Szabadon tervezhető</t>
  </si>
  <si>
    <t>Társadalomismeret</t>
  </si>
  <si>
    <t>Művészetek</t>
  </si>
  <si>
    <t>Nyári gyakorlat</t>
  </si>
  <si>
    <t>cukrász</t>
  </si>
  <si>
    <t>szakács</t>
  </si>
  <si>
    <t>pincér</t>
  </si>
  <si>
    <t>Évfolyam</t>
  </si>
  <si>
    <t>1/11</t>
  </si>
  <si>
    <t>2/12</t>
  </si>
  <si>
    <t>Testnevelés</t>
  </si>
  <si>
    <t>Kötelező elmélet:</t>
  </si>
  <si>
    <t xml:space="preserve">                   Iskolai</t>
  </si>
  <si>
    <t>Kötelező szakmai gyakorlat összesen:</t>
  </si>
  <si>
    <t>Hetek száma</t>
  </si>
  <si>
    <t>Eltérés</t>
  </si>
  <si>
    <t>elmélet</t>
  </si>
  <si>
    <t>gyakorlat</t>
  </si>
  <si>
    <t>Kötelező tantervi órák</t>
  </si>
  <si>
    <t>Kompetenciaterületek</t>
  </si>
  <si>
    <t>Idegennyelvi*</t>
  </si>
  <si>
    <t>Tanulás (a moduláris óraszám terhére)</t>
  </si>
  <si>
    <t>Történelem-szociális-állampolgári</t>
  </si>
  <si>
    <t>Természettudományos</t>
  </si>
  <si>
    <t>Digitális</t>
  </si>
  <si>
    <t>Matematikai</t>
  </si>
  <si>
    <t>Művészeti</t>
  </si>
  <si>
    <t>Anyanyelvi</t>
  </si>
  <si>
    <t>Szakmai idegennyelv</t>
  </si>
  <si>
    <t>Szakmai elmélet</t>
  </si>
  <si>
    <t>Szakmai gyakorlat iskola</t>
  </si>
  <si>
    <t>Szakmai gyakorlat munkahely</t>
  </si>
  <si>
    <t>1/13.</t>
  </si>
  <si>
    <t>Pénzügyi tevékenységek</t>
  </si>
  <si>
    <t>Adminisztráció elm.</t>
  </si>
  <si>
    <t>Idegenforgalmi földrajz</t>
  </si>
  <si>
    <t>Referensi tevékenység elmélet</t>
  </si>
  <si>
    <t>Utazásközvetítés, információkezelés elm.</t>
  </si>
  <si>
    <t>Óra</t>
  </si>
  <si>
    <t>Éves</t>
  </si>
  <si>
    <t>heti</t>
  </si>
  <si>
    <t>Képzés összes</t>
  </si>
  <si>
    <t>1/13</t>
  </si>
  <si>
    <t>Pénzügy és adminisztráció elmélet</t>
  </si>
  <si>
    <t xml:space="preserve">Kommunikáció </t>
  </si>
  <si>
    <t xml:space="preserve">Az idegenvezető általános feladatai </t>
  </si>
  <si>
    <t xml:space="preserve">A városnézés módszertana </t>
  </si>
  <si>
    <t>A városnézés gyakorlata *</t>
  </si>
  <si>
    <t>Vendéglátó és idegenforgalmi ismeretek</t>
  </si>
  <si>
    <t xml:space="preserve">Társadalomismeret </t>
  </si>
  <si>
    <t xml:space="preserve">Országismeret </t>
  </si>
  <si>
    <t xml:space="preserve">Turizmusföldrajz </t>
  </si>
  <si>
    <t xml:space="preserve">Művelődéstörténet </t>
  </si>
  <si>
    <t>Idegen nyelv 1.*</t>
  </si>
  <si>
    <t>Idegen nyelv 2.*</t>
  </si>
  <si>
    <t>---</t>
  </si>
  <si>
    <t xml:space="preserve">Összesen </t>
  </si>
  <si>
    <t>Utazásügyintéző  54 812 02 0010 54 02  óraszámai 2010/2011 tanévtől</t>
  </si>
  <si>
    <t xml:space="preserve">Idegenvezető (54 812 02 0010 54 02) 1 éves képzés  óraszámai 2010/2011 tanévtől </t>
  </si>
  <si>
    <t>Előrehozott szakiskolai képzés óraszámai 2010/2011. tanévtől 
(szakács, cukrász, pincér szakmákban)</t>
  </si>
  <si>
    <t>Kompetencia területek szerinti óraszámok évfolyamonként</t>
  </si>
  <si>
    <t>Kompetencia területek szerinti heti óraszámok évfolyamonként</t>
  </si>
  <si>
    <t>tanterv sz.</t>
  </si>
  <si>
    <t>óraszámigény</t>
  </si>
  <si>
    <t>Élelmiszer ismeretek</t>
  </si>
  <si>
    <t>2/10.</t>
  </si>
  <si>
    <t>1/9.</t>
  </si>
  <si>
    <t>3/11.</t>
  </si>
  <si>
    <t>Egyéb (ofő)</t>
  </si>
  <si>
    <t>Egyéb (tesi)</t>
  </si>
  <si>
    <t>Szakmai gyakorlat iskolában</t>
  </si>
  <si>
    <t>Szakmai gyakorlat munkahelyen</t>
  </si>
  <si>
    <t>Kompetencia területekre jutó</t>
  </si>
  <si>
    <t>Kompetencia területekre jutó + tesi + ofő</t>
  </si>
  <si>
    <t>Összes éves óraszám</t>
  </si>
  <si>
    <t>Gyakorlat nélüli óraszám</t>
  </si>
  <si>
    <t>Heti óraszám</t>
  </si>
  <si>
    <t>Összes előírt óraszám</t>
  </si>
  <si>
    <t>Iskolai órák száma hetente</t>
  </si>
  <si>
    <t>Tanítási napok száma</t>
  </si>
  <si>
    <t>Napi óraszám</t>
  </si>
  <si>
    <t>összesen</t>
  </si>
  <si>
    <t>Elmélet</t>
  </si>
  <si>
    <t>Gyakorlat</t>
  </si>
  <si>
    <t>%</t>
  </si>
  <si>
    <t>elm:</t>
  </si>
  <si>
    <t>gyak:</t>
  </si>
  <si>
    <t>Központi program szerinti komp órák:</t>
  </si>
  <si>
    <t>Képzési arány</t>
  </si>
  <si>
    <t>Kötelezően választott</t>
  </si>
  <si>
    <t>Beszámított gyakorlat</t>
  </si>
  <si>
    <t>Beszámított elmélet</t>
  </si>
  <si>
    <t>Beszámított összesen</t>
  </si>
  <si>
    <t>Éves képzés alatti gyakorlat</t>
  </si>
  <si>
    <t>Éves képzés alatti elmélet</t>
  </si>
  <si>
    <t>Éves képzés összesen</t>
  </si>
  <si>
    <t>Testnevelés + ofő</t>
  </si>
  <si>
    <t>(Helyi tanterv szerint)</t>
  </si>
  <si>
    <t>Képzés elmélet</t>
  </si>
  <si>
    <t>Képzés gyakorlat</t>
  </si>
  <si>
    <t>Képzés összesen</t>
  </si>
  <si>
    <t>Adminisztráció gyak.*</t>
  </si>
  <si>
    <t>Kommunikáció gyakorlat*</t>
  </si>
  <si>
    <t>Referensi tevékenységek  gyakorlat*</t>
  </si>
  <si>
    <t>Utazásközvetítés, információkezelés gyak.*</t>
  </si>
  <si>
    <t>Szakmai idegen nyelv*</t>
  </si>
  <si>
    <t>Össz.</t>
  </si>
  <si>
    <t>Össz óraszám</t>
  </si>
  <si>
    <t>óra</t>
  </si>
  <si>
    <t>Beszá-mítás</t>
  </si>
  <si>
    <t>Ofő</t>
  </si>
  <si>
    <t>Elm</t>
  </si>
  <si>
    <t>Gyak</t>
  </si>
  <si>
    <t>Tesi</t>
  </si>
  <si>
    <t>Mind</t>
  </si>
  <si>
    <t>Pénzügy és adminisztráció gyakorlat*</t>
  </si>
  <si>
    <t>gyakorlat összesen</t>
  </si>
  <si>
    <t>elmélet+tesi+ofői</t>
  </si>
  <si>
    <t>Pénzügy és adminisztráció gyakorlat</t>
  </si>
  <si>
    <t xml:space="preserve">A turizmus rendszere és kapcsolatai </t>
  </si>
  <si>
    <t xml:space="preserve">Szálloda- és vendéglátóipar </t>
  </si>
  <si>
    <t xml:space="preserve">Gasztronómia </t>
  </si>
  <si>
    <t>Idegen nyelv *</t>
  </si>
  <si>
    <t>Vendéglátó gazdálkodási tevékenységek (6273-11)</t>
  </si>
  <si>
    <t>Vendéglátó tevékenység alapjai (6274-11)</t>
  </si>
  <si>
    <t>Szakmai idegen nyelvi kommunikáció (6275-11)*</t>
  </si>
  <si>
    <t>Felszolgálás I. (6278-11)</t>
  </si>
  <si>
    <t>Ételkészítés I. (6280-11)</t>
  </si>
  <si>
    <t>Felszolgálás</t>
  </si>
  <si>
    <t>Felszolgálás II. (6279-11)</t>
  </si>
  <si>
    <t>Ételkészítés II. (6281-11)</t>
  </si>
  <si>
    <t>Cukrászati termékkészítés (0536-11)</t>
  </si>
  <si>
    <t>Cukrászati termelési feladatok (6276-11)</t>
  </si>
  <si>
    <t>Tantárgy / szakma / évfolyam</t>
  </si>
  <si>
    <t>Szakmai képzés óraszámai 2011/2012. tanévtől</t>
  </si>
  <si>
    <t>Kp szer</t>
  </si>
  <si>
    <t>ofő és tes</t>
  </si>
  <si>
    <t>nyári gyakkal</t>
  </si>
  <si>
    <t>1/11. évfolyam</t>
  </si>
  <si>
    <t>2/12. évfolyam</t>
  </si>
  <si>
    <t>Panziós, falusi vendéglátó</t>
  </si>
  <si>
    <t>Gazdasági ismeretek</t>
  </si>
  <si>
    <t>Vendégfogadás</t>
  </si>
  <si>
    <t>Idegenforgalom</t>
  </si>
  <si>
    <t>Hagyományőrzés</t>
  </si>
  <si>
    <t>Konyhatechnológia</t>
  </si>
  <si>
    <t>Szakmai összesen</t>
  </si>
  <si>
    <t>Konyha</t>
  </si>
  <si>
    <t>Pincér</t>
  </si>
  <si>
    <t>Egyéb penziós tev.</t>
  </si>
  <si>
    <t>Programszervezés, hagyományőrzés</t>
  </si>
  <si>
    <t>Szakmai idegennyelv*</t>
  </si>
  <si>
    <t>Higiénia és munkavédelem</t>
  </si>
  <si>
    <t>Szakmai gyakorlatok</t>
  </si>
  <si>
    <t xml:space="preserve">                   Munkahelyi*</t>
  </si>
  <si>
    <t>Összesen  (nyári gyakorlat nélkül)</t>
  </si>
  <si>
    <t>Állattartás, kertművelés</t>
  </si>
  <si>
    <t>Panziós, falusi vendéglátó képzés Jókai szerint</t>
  </si>
  <si>
    <t>1/9.
elmélet</t>
  </si>
  <si>
    <t>1/9.
gyakorlat</t>
  </si>
  <si>
    <t>2/10.
elmélet</t>
  </si>
  <si>
    <t>2/10.
gyakorlat</t>
  </si>
  <si>
    <t>3/11.
elmélet</t>
  </si>
  <si>
    <t>Összesen 
Elmélet</t>
  </si>
  <si>
    <t>Összesen 
Gyakorlat</t>
  </si>
  <si>
    <t>Összesen 
mind</t>
  </si>
  <si>
    <t>Természettudományos - Egészségtan - egészségnevelés</t>
  </si>
  <si>
    <t>Természettudományos - Földrajz, környezetismeret</t>
  </si>
  <si>
    <t>Természettudományos - Háztartási készülékek fizikája</t>
  </si>
  <si>
    <t>Természettudományos - Kémia, környezetvédelem</t>
  </si>
  <si>
    <t>Matematikai és szakmai számítás</t>
  </si>
  <si>
    <t>Vállalk. és gazd. alapism. elm. és gyak.</t>
  </si>
  <si>
    <t>Vállalk.és gazd. alap., Inform. a váll.</t>
  </si>
  <si>
    <t>Élet- és pályatervezés</t>
  </si>
  <si>
    <t>Képzés, önfejlesztés, inf.</t>
  </si>
  <si>
    <t>Családi vend. elm. és  gyak.</t>
  </si>
  <si>
    <t>Programszervezés</t>
  </si>
  <si>
    <t>Hagyományőrzés elm. és gyak.</t>
  </si>
  <si>
    <t>Protokoll</t>
  </si>
  <si>
    <t>Szakmai etika</t>
  </si>
  <si>
    <t>Néprajz</t>
  </si>
  <si>
    <t>Falusi turizmus</t>
  </si>
  <si>
    <t>Konyhatech. elm., Ételkészítési alap.</t>
  </si>
  <si>
    <t>Felszolgálás elm. gyak.</t>
  </si>
  <si>
    <t>Munkavédelm</t>
  </si>
  <si>
    <t>Szocializációs segítés</t>
  </si>
  <si>
    <t>Higiéniás tevékenység</t>
  </si>
  <si>
    <t>Mezőgazd. term. előáll elm., mezgazdtan elm.</t>
  </si>
  <si>
    <t>Mezőgazdaságtan elmélet</t>
  </si>
  <si>
    <t>Mezőgazd. gyak. terepen</t>
  </si>
  <si>
    <t xml:space="preserve">Mezőgazd. gyak.tanműh.  </t>
  </si>
  <si>
    <t>Panziós munkák elméletigényes gyakorlata</t>
  </si>
  <si>
    <t>Panziós munkák gyakorlata</t>
  </si>
  <si>
    <t>Takarítás, karbantartás</t>
  </si>
  <si>
    <t>Manuális készségfejlesztés</t>
  </si>
  <si>
    <t>Művészeti, manuális készségfejlesztés</t>
  </si>
  <si>
    <t>Egyéb panziós munkák elmélete és elméletigényes gyakorlata</t>
  </si>
  <si>
    <t>Gyakorlat nyárral</t>
  </si>
  <si>
    <t>A központi program szerint minden évfolyamon heti 35 órának kellne lenni. Ebből 2 a tesi és 1 az ofő.</t>
  </si>
  <si>
    <t>A helyi szakmai program készítésekor a tananyagegységekkel le nem fedett időkeretet az iskola által meghatározott szakmai kompetenciák fejlesztésére szolgáló tananyagegységekkel, valamint az előrehozott szakiskolai szakképzéshez kiadott kerettantervben meghatározott tartalmakkal kell feltölteni.</t>
  </si>
  <si>
    <t>A tananyagegységek valamely modul egy részét jelentik.</t>
  </si>
  <si>
    <t xml:space="preserve">Tehát vagy szakmai modul valamely részének az óraszámát kellett volna emelni, vagy a kompetencia tantárgyak óraszámait. </t>
  </si>
  <si>
    <t>3/11.
gyakorlat</t>
  </si>
  <si>
    <t>Bontott órák</t>
  </si>
  <si>
    <t>Előrehozott szakiskolai képzés óraszámai 2012/2013. tanévtől 
Pincér</t>
  </si>
  <si>
    <t>Előrehozott szakiskolai képzés óraszámai 2012/2013. tanévtől 
Szakács</t>
  </si>
  <si>
    <t>Előrehozott szakiskolai képzés óraszámai 2012/2013. tanévtől 
Cukrász</t>
  </si>
  <si>
    <t>Magyar - kommunikáció</t>
  </si>
  <si>
    <t>Idegen nyelv*</t>
  </si>
  <si>
    <t>Infokommunikáció</t>
  </si>
  <si>
    <t>Magyar irodalom, nyelvtan</t>
  </si>
  <si>
    <t>Természetismeret</t>
  </si>
  <si>
    <t>Gazdálkodás (10045-12)</t>
  </si>
  <si>
    <t>Élelmiszer, fogyasztóvédelem (10044-12)</t>
  </si>
  <si>
    <t>Felszolgálás alapjai (10047-12)</t>
  </si>
  <si>
    <t>Felszolgálás  (10074-12)</t>
  </si>
  <si>
    <t>Cukrászati termékkészítés (10043-12)</t>
  </si>
  <si>
    <t>Szakmai idegen nyelv (10046-12)*</t>
  </si>
  <si>
    <t>Ételkészítés alapjai (10048-12)</t>
  </si>
  <si>
    <t>Konyhai kisegítés (10049-12)</t>
  </si>
  <si>
    <t>Ételkészítés alapjai (10075-12)</t>
  </si>
  <si>
    <t>Kerettantervi tantárgyak</t>
  </si>
  <si>
    <t>Kerettanterv szerinti óraszámok évfolyamonként</t>
  </si>
  <si>
    <t>Kerettanterv szerinti heti óraszámok évfolyamonként</t>
  </si>
  <si>
    <t>Óraterv a kerettantervekhez – szakközépiskola Vendéglátásszervező - vendéglős</t>
  </si>
  <si>
    <t>Tantárgyak</t>
  </si>
  <si>
    <t>13. évf</t>
  </si>
  <si>
    <t>elm.</t>
  </si>
  <si>
    <t>gyak.</t>
  </si>
  <si>
    <t>Idegen nyelvek</t>
  </si>
  <si>
    <t>Etika</t>
  </si>
  <si>
    <t>Történelem, társadalmi és állampolgári ismeretek</t>
  </si>
  <si>
    <t>Biológia – egészségtan</t>
  </si>
  <si>
    <t>Földrajz</t>
  </si>
  <si>
    <t>Művészetek*</t>
  </si>
  <si>
    <t>Szakmai tárgyak**</t>
  </si>
  <si>
    <t>11500-12
Munkahelyi egészség és biztonság</t>
  </si>
  <si>
    <t>Munkahelyi egészség és biztonság</t>
  </si>
  <si>
    <t xml:space="preserve">11499-12
Foglalkoztatás II. </t>
  </si>
  <si>
    <t>Foglalkoztatás II.</t>
  </si>
  <si>
    <t>11497-12
Foglalkoztatás I.</t>
  </si>
  <si>
    <t>Foglalkoztatás I.</t>
  </si>
  <si>
    <t>10053-12
Vendéglátó üzleti gazdálkodás</t>
  </si>
  <si>
    <t>Vendéglátó gazdálkodás</t>
  </si>
  <si>
    <t>Szakmai számítás</t>
  </si>
  <si>
    <t>10051-12
Vendéglátó marketing és kommunikáció</t>
  </si>
  <si>
    <t>Marketing és kommunikáció a gyakorlatban</t>
  </si>
  <si>
    <t>Alkalmazott számítástechnika</t>
  </si>
  <si>
    <t>Ügyvitel</t>
  </si>
  <si>
    <t>10054-12
Vendéglátó üzleti idegen nyelv</t>
  </si>
  <si>
    <t>Vendéglátó üzleti idegen nyelv</t>
  </si>
  <si>
    <t>10052-12
Vendéglátó termelés</t>
  </si>
  <si>
    <t>Élelmiszer ismeret</t>
  </si>
  <si>
    <t>Termelés elmélete</t>
  </si>
  <si>
    <t>Termelés gyakorlata</t>
  </si>
  <si>
    <t>10050-12
Vendéglátó értékesítés</t>
  </si>
  <si>
    <t>Értékesítés elmélete</t>
  </si>
  <si>
    <t>Értékesítési gyakorlat</t>
  </si>
  <si>
    <t>10055-12
Vendéglátó  üzletvezetés</t>
  </si>
  <si>
    <t>Vendéglátó vállalkozások</t>
  </si>
  <si>
    <t>Vendéglátó vállalkozás működtetése</t>
  </si>
  <si>
    <t>Kerettantervi összesen</t>
  </si>
  <si>
    <t>Tényleges heti óraszám összesen</t>
  </si>
  <si>
    <t>Szabadon tervezhető órakeret</t>
  </si>
  <si>
    <t>Rendelkezésre álló órakeret</t>
  </si>
  <si>
    <t>Előírt</t>
  </si>
  <si>
    <t>szakmai elmélet</t>
  </si>
  <si>
    <t>szakmai gyakorlat</t>
  </si>
  <si>
    <t>nyári gyakorlat</t>
  </si>
  <si>
    <t>*A négy művészeti tárgy (Ének-zene, Vizuális kultúra, Dráma és tánc, Mozgóképkultúra és</t>
  </si>
  <si>
    <t>médiaismeret) kerettanterveiből szabadon választhatóan tölthető fel a Művészetek órakerete.</t>
  </si>
  <si>
    <t>**A szakképzési kerettantervek alapján, ágazatonként különböző tartalommal.</t>
  </si>
  <si>
    <t>Az 5/13. évfolyamon nincs testnevelés és osztályfőnöki óra sem??</t>
  </si>
  <si>
    <t>Kerettantervi kötelező óra</t>
  </si>
  <si>
    <t>Fakultáció</t>
  </si>
  <si>
    <t>1/13. évf</t>
  </si>
  <si>
    <t>Szakmai tárgyak</t>
  </si>
  <si>
    <t>Szakmai elmélet és gyakorlat</t>
  </si>
  <si>
    <t>Kötelező szakmai óraszámtól eltérés</t>
  </si>
  <si>
    <t>Turisztikai szervező értékesitő</t>
  </si>
  <si>
    <t>Óraterv a kerettantervekhez – szakközépiskola Idegenvezető</t>
  </si>
  <si>
    <t>9/Kny évf.</t>
  </si>
  <si>
    <t>Idegen nyelvek I. (német)</t>
  </si>
  <si>
    <t>Idegen nyelvek II. (angol)</t>
  </si>
  <si>
    <t>Célnyelvi civilizáció</t>
  </si>
  <si>
    <t>11500-12 Munkahelyi egészség és biztonság</t>
  </si>
  <si>
    <t>11499-12 Foglalkoztatás II.</t>
  </si>
  <si>
    <t>11498-12 Foglalkoztatás I. (érettségire épülő képzések esetén)</t>
  </si>
  <si>
    <t xml:space="preserve">Foglalkoztatás I. </t>
  </si>
  <si>
    <t>10061-12 Turisztikai erőforrások bemutatása</t>
  </si>
  <si>
    <t>Turizmus alapjai</t>
  </si>
  <si>
    <t>Kultúr- és vallástörténet</t>
  </si>
  <si>
    <t>Vendéglátás- és szálláshely ismeretek</t>
  </si>
  <si>
    <t>10062-12 Turisztikai kommunikáció</t>
  </si>
  <si>
    <t>Üzleti kommunikáció gyakorlata</t>
  </si>
  <si>
    <t>Marketing alapjai</t>
  </si>
  <si>
    <t>Szakmai idegen nyelv - gyakorlat</t>
  </si>
  <si>
    <t>11503-12 Turisztikai latin</t>
  </si>
  <si>
    <t>Antik örökségünk</t>
  </si>
  <si>
    <t>Latin nyelvtan és fordítási gyakorlatok</t>
  </si>
  <si>
    <t>10063-12 Ügyviteli folyamatok alkalmazása</t>
  </si>
  <si>
    <t>Ügyviteli ismeretek</t>
  </si>
  <si>
    <t>Informatika a turizmusban gyakorlat</t>
  </si>
  <si>
    <t>Levelezési gyakorlat</t>
  </si>
  <si>
    <t>10064-12 Turisztikai termékkínálat értékesítése</t>
  </si>
  <si>
    <t>Utazásszervezés</t>
  </si>
  <si>
    <t>Utazási szolgáltatások értékesítése gyakorlat</t>
  </si>
  <si>
    <t>10065-12   Turisztikai vállalkozások működtetése</t>
  </si>
  <si>
    <t>Vállalkozási alapismeretek</t>
  </si>
  <si>
    <t>Turisztikai üzletágak működtetése gyakorlat</t>
  </si>
  <si>
    <t>Óraterv a kerettantervekhez – szakközépiskola Turisztikai szervező értékesitő</t>
  </si>
  <si>
    <t>Kerettantervi kötelező összesen</t>
  </si>
  <si>
    <t>Kerettantervi  összesen</t>
  </si>
  <si>
    <t>Szakmai követelménymodulok</t>
  </si>
  <si>
    <t xml:space="preserve"> 2/14.</t>
  </si>
  <si>
    <t>heti óraszám</t>
  </si>
  <si>
    <t>e</t>
  </si>
  <si>
    <t>gy</t>
  </si>
  <si>
    <t>Idegenvezető</t>
  </si>
  <si>
    <t>10058-12 Idegenvezetés</t>
  </si>
  <si>
    <t>Országismeret I.</t>
  </si>
  <si>
    <t>Országismeret II.</t>
  </si>
  <si>
    <t>Idegenvezetés gyakorlat</t>
  </si>
  <si>
    <t>10059-12 Idegenvezetés módszertana</t>
  </si>
  <si>
    <t>Kommunikáció alapjai</t>
  </si>
  <si>
    <t xml:space="preserve">Idegenvezető munkamódszerei </t>
  </si>
  <si>
    <t>Kapcsolat-technikai ismeretek gyakorlat</t>
  </si>
  <si>
    <t>10060-12 Idegenvezetői adminisztráció</t>
  </si>
  <si>
    <t>Adminisztrációs ismeretek</t>
  </si>
  <si>
    <t>Adminisztráció a gyakorlatban</t>
  </si>
  <si>
    <t>Tányleges heti óraszám összesen</t>
  </si>
  <si>
    <t>Az 1/14. évfolyamon nincs testnevelés és osztályfőnöki óra sem??</t>
  </si>
  <si>
    <t>Óraterv a kerettantervekhez – szakközépiskola</t>
  </si>
  <si>
    <t>Idegenve-
zető</t>
  </si>
  <si>
    <t>9/Kny évf.
2012-13</t>
  </si>
  <si>
    <t>Óraterv a kerettantervekhez – 9–12. évfolyam, gimnázium</t>
  </si>
  <si>
    <t>I. Idegen nyelv</t>
  </si>
  <si>
    <t>II. Idegen nyelv</t>
  </si>
  <si>
    <t>Vizuális kultúra</t>
  </si>
  <si>
    <t>Dráma és tánc/Mozgóképkultúra és médiaismeret*</t>
  </si>
  <si>
    <t>Művészetek**</t>
  </si>
  <si>
    <t>tánc és dráma 1-1;rajz 1;ének 1</t>
  </si>
  <si>
    <t xml:space="preserve">Életvitel és gyakorlat </t>
  </si>
  <si>
    <t>* A két tantárgy valamelyikének választása kötelező.</t>
  </si>
  <si>
    <t>**11–12. évfolyamon a négy művészeti tárgy (Ének-zene, Vizuális kultúra, Dráma és tánc,</t>
  </si>
  <si>
    <t>Mozgóképkultúra és médiaismeret) kerettanterveiből szabadon választhatóan tölthető fel a Művészetek</t>
  </si>
  <si>
    <t>órakerete.</t>
  </si>
  <si>
    <t>Kerettantervi kötelező órák</t>
  </si>
  <si>
    <t>Tantervi összes óraszám</t>
  </si>
  <si>
    <t>Óraterv a kerettantervekhez – 9–12. évfolyam, reál gimnázium</t>
  </si>
  <si>
    <t>Angol nyelven oktatott tantárgyak</t>
  </si>
  <si>
    <t>Összes óraszám</t>
  </si>
  <si>
    <t>Óraterv a kerettantervekhez – 9–13. évfolyam, angol - magyar gimnázium</t>
  </si>
  <si>
    <t>Kerettantervi szakiskolai képzés óraszámai 2013/2014. tanévtől 
(szakács, cukrász, pincér szakmákban)</t>
  </si>
  <si>
    <t>Kerettantervi és szakmai órák</t>
  </si>
  <si>
    <t>Elm.</t>
  </si>
  <si>
    <t>Gyak.</t>
  </si>
  <si>
    <t>Kerettantervi óták</t>
  </si>
  <si>
    <t>Kommunikáció – magyar nyelv és irodalom</t>
  </si>
  <si>
    <t>Idegen nyelv</t>
  </si>
  <si>
    <t>Osztályközösség-építés</t>
  </si>
  <si>
    <t>10045-12
Gazdálkodás</t>
  </si>
  <si>
    <t>10044-12
Élelmiszer, fogyasztó-védelem</t>
  </si>
  <si>
    <t>Általános élelmiszer ismeretek, fogyasztó-védelem</t>
  </si>
  <si>
    <t>Élelmiszerek csoportjai</t>
  </si>
  <si>
    <t>10046-12
Szakmai idegen nyelv</t>
  </si>
  <si>
    <t xml:space="preserve">Szakmai idegen nyelv </t>
  </si>
  <si>
    <t>10043-12
Cukrászati termék-készítés</t>
  </si>
  <si>
    <t>Cukrászat</t>
  </si>
  <si>
    <t>Szakrajz gyakorlat</t>
  </si>
  <si>
    <t xml:space="preserve">Cukrászat gyakorlat </t>
  </si>
  <si>
    <t>Cukrászat üzemi gyakorlat</t>
  </si>
  <si>
    <t>Összefüggő nyári gyakorlat</t>
  </si>
  <si>
    <t>éves átlag</t>
  </si>
  <si>
    <t>3 éves összóraszám</t>
  </si>
  <si>
    <t>Kerettantervi óraszám</t>
  </si>
  <si>
    <t>Szakm. van</t>
  </si>
  <si>
    <t>Szakm. Kell</t>
  </si>
  <si>
    <t>Köteletően választott szabad óra</t>
  </si>
  <si>
    <t>Szakképzési kerettanterv (Kötelező)</t>
  </si>
  <si>
    <t xml:space="preserve">11499-12 Foglalkoztatás II. </t>
  </si>
  <si>
    <t>11497-12 Foglalkoztatás I.</t>
  </si>
  <si>
    <t>10046-12 Szakmai idegen nyelv</t>
  </si>
  <si>
    <t>Szakképzési kerettanterv (Szabadon tervezhető kötelező)</t>
  </si>
  <si>
    <t>10043-12 Cukrászati termék-készítés</t>
  </si>
  <si>
    <t>10048-12 Ételkészítés alapjai</t>
  </si>
  <si>
    <t>Ételkészítési alapok</t>
  </si>
  <si>
    <t>Ételkészítési alapgyakorlat</t>
  </si>
  <si>
    <t>Ételkészítési üzemi alapgyakorlat</t>
  </si>
  <si>
    <t>10049-12 Konyhai kisegítés</t>
  </si>
  <si>
    <t>Előkészítési és ételkészítési alapismeretek (saláták, főzelékek, köretek, levesek)</t>
  </si>
  <si>
    <t>Előkészítési és ételkészítési alapozó gyakorlat</t>
  </si>
  <si>
    <t>10075-12 Ételkészítés</t>
  </si>
  <si>
    <t>Ételkészítési ismeretek</t>
  </si>
  <si>
    <t>Ételkészítési gyakorlat</t>
  </si>
  <si>
    <t>Ételkészítési üzemi gyakorlat</t>
  </si>
  <si>
    <t>10047-12
Felszolgálás alapjai</t>
  </si>
  <si>
    <t xml:space="preserve">Felszolgálás alapjai </t>
  </si>
  <si>
    <t xml:space="preserve">Felszolgálás alapjai gyakorlat </t>
  </si>
  <si>
    <t>10074-12
Felszolgálás</t>
  </si>
  <si>
    <t>Felszolgálás gyakorlat</t>
  </si>
  <si>
    <t>Felszolgálás üzemi gyakorlat</t>
  </si>
  <si>
    <t>10056-12
Gyors-étkeztetés, ételeladás</t>
  </si>
  <si>
    <t xml:space="preserve">Ételismeret </t>
  </si>
  <si>
    <t>Italismeret, kiszolgálás</t>
  </si>
  <si>
    <t>Termelési és eladói gyakorlatok</t>
  </si>
  <si>
    <t>Termelési és eladói üzemi gyakorlatok</t>
  </si>
  <si>
    <t>10057-12
Vendéglátó eladói értékesítés</t>
  </si>
  <si>
    <t>Vendéglátó eladó tevékenység</t>
  </si>
  <si>
    <t>Értékesítés gyakorlata</t>
  </si>
  <si>
    <t>Értékesítés üzemi gyakorlata</t>
  </si>
  <si>
    <t>Munkahelyi egészség és biztonság (11500-12)</t>
  </si>
  <si>
    <t>Foglalkoztatás II. (11499-12)</t>
  </si>
  <si>
    <t>Foglalkoztatás I. (11497-12)</t>
  </si>
  <si>
    <t>elm</t>
  </si>
  <si>
    <t>gyak</t>
  </si>
  <si>
    <t>9. évf.
2013-14</t>
  </si>
  <si>
    <t>Tanulói óraszám</t>
  </si>
  <si>
    <r>
      <t>Dráma és tánc/</t>
    </r>
    <r>
      <rPr>
        <b/>
        <sz val="12"/>
        <color rgb="FFFF0000"/>
        <rFont val="Times New Roman"/>
        <family val="1"/>
        <charset val="238"/>
      </rPr>
      <t>Mozgóképkultúra és médiaismeret</t>
    </r>
    <r>
      <rPr>
        <sz val="12"/>
        <color theme="1"/>
        <rFont val="Times New Roman"/>
        <family val="2"/>
        <charset val="238"/>
      </rPr>
      <t>*</t>
    </r>
  </si>
  <si>
    <t>11561-16 Gazdálkodási ismeretek</t>
  </si>
  <si>
    <t>Vendéglátó gazdálkodás elmélete</t>
  </si>
  <si>
    <t>A vendéglátó gazdálkodás gyakorlata</t>
  </si>
  <si>
    <t>11518-16 Élelmiszerismeret</t>
  </si>
  <si>
    <t>Általános élelmiszerismeret</t>
  </si>
  <si>
    <t>Élelmiszerek a gyakorlatban</t>
  </si>
  <si>
    <t>11519-16 Élelmiszerbiztonsági alapismeretek</t>
  </si>
  <si>
    <t>Élelmiszerbiztonság alapjai</t>
  </si>
  <si>
    <t>Vendéglátás higiénéje</t>
  </si>
  <si>
    <t>11523-16 Pincér szakmai idegen nyelv</t>
  </si>
  <si>
    <t>Pincér szakmai idegen nyelv</t>
  </si>
  <si>
    <t>11524-16 Felszolgálási alapok</t>
  </si>
  <si>
    <t>Felszolgálási alapok</t>
  </si>
  <si>
    <t>Felszolgálási alapok gyakorlat</t>
  </si>
  <si>
    <t>11525-16 Felszolgáló szakmai ismeretek</t>
  </si>
  <si>
    <t>11520-16 Vendéglátó kereskedelem</t>
  </si>
  <si>
    <t>11538-16 Vendéglátás marketingje</t>
  </si>
  <si>
    <t>11539-16 Vendéglátó ételkészítés</t>
  </si>
  <si>
    <t>11540-16 Idegen nyelv a vendéglátásban</t>
  </si>
  <si>
    <t>Vendéglátó üzleti idegen nyelv elmélete</t>
  </si>
  <si>
    <t>Vendéglátó üzleti idegen nyelv gyakorlata</t>
  </si>
  <si>
    <t>11541-16 Üzletvezetés a vendéglátásban</t>
  </si>
  <si>
    <t>Jogszabályok a vendéglátásban</t>
  </si>
  <si>
    <t>Szervezés és irányítás a vendéglátásban</t>
  </si>
  <si>
    <t xml:space="preserve"> Földrajz</t>
  </si>
  <si>
    <t>Kötelezően választható tantárgy</t>
  </si>
  <si>
    <t>Pénzügyi és vállalkozói ismeretek</t>
  </si>
  <si>
    <t>Érettségire épülő (fő) szakképesítés</t>
  </si>
  <si>
    <t xml:space="preserve">11711-16 Idegenvezetői szaktudás
</t>
  </si>
  <si>
    <t>Szállodai kommunikáció gyakorlata</t>
  </si>
  <si>
    <t>Szállodai kommunikáció</t>
  </si>
  <si>
    <t>11301-16 Szállodai kommunikáció</t>
  </si>
  <si>
    <t>Szállodai tevékenység gyakorlata</t>
  </si>
  <si>
    <t>Szállodai tevékenység</t>
  </si>
  <si>
    <t>11302-16 Szállodai tevékenységek</t>
  </si>
  <si>
    <t>Szállodai adminisztráció gyakorlata</t>
  </si>
  <si>
    <t>Szállodai adminisztráció</t>
  </si>
  <si>
    <t>11300-16 Szállodai adminisztráció</t>
  </si>
  <si>
    <t>Ikt gyakorlata a turizmusban</t>
  </si>
  <si>
    <t>11717-16 Infokommunikációs technológia a turizmusban</t>
  </si>
  <si>
    <t>Marketing gyakorlat</t>
  </si>
  <si>
    <t>Turizmus rendszere</t>
  </si>
  <si>
    <t>11716-16 Gazdasági folyamatok a turizmusban</t>
  </si>
  <si>
    <t>Üzleti kommunikáció gyakorlat</t>
  </si>
  <si>
    <t>Protokoll a gyakorlatban</t>
  </si>
  <si>
    <t>11715-16 Kommunikáció a turizmusban</t>
  </si>
  <si>
    <t>Szálláshelyismeretek</t>
  </si>
  <si>
    <t>Gasztronómia gyakorlata</t>
  </si>
  <si>
    <t>Turizmusföldrajz</t>
  </si>
  <si>
    <t>11714-16 Turisztikai erőforrások</t>
  </si>
  <si>
    <t>Kötelezően választható tantárgy: emelt szintű érettségi vagy idegen nyelv vagy fizika vagy informatika vagy Szakmai tantárgy</t>
  </si>
  <si>
    <t>5/13. évf</t>
  </si>
  <si>
    <t>11712-16
Idegenvezetés módszertana</t>
  </si>
  <si>
    <t>11713-16 Idegenvezetés a gyakorlatban</t>
  </si>
  <si>
    <t>Országismeret</t>
  </si>
  <si>
    <t>Kulturális alaptudás</t>
  </si>
  <si>
    <t>Helyi szaktudás gyakorlata</t>
  </si>
  <si>
    <t>Idegenvezetői szakmai idegen nyelv</t>
  </si>
  <si>
    <t>Útvonaltervezés gyakorlata</t>
  </si>
  <si>
    <t>Vezetési és prezentációs technikák gyakorlata</t>
  </si>
  <si>
    <t>Idegenvezetői adminisztráció a gyakorlatban</t>
  </si>
  <si>
    <t>Autóbuszos körút gyakorlata</t>
  </si>
  <si>
    <t>Gyalogos körséta a gyakorlatban</t>
  </si>
  <si>
    <t>Tárlatvezetés gyakorlata</t>
  </si>
  <si>
    <t>10064-16 Turisztikai termékkínálat</t>
  </si>
  <si>
    <t>Turisztikai árualap értékesítése gyakorlat</t>
  </si>
  <si>
    <t>10065-16 Turisztikai vállalkozások</t>
  </si>
  <si>
    <t>Turisztikai üzletágak gyakorlata</t>
  </si>
  <si>
    <t>Kommunikáció - magyar nyelv és irodalom</t>
  </si>
  <si>
    <t>11561-16
Gazdálkodási ismeretek</t>
  </si>
  <si>
    <t>Élelmiszerbiztonságról általában</t>
  </si>
  <si>
    <t>11521-16 Cukrász szakmai idegen nyelv</t>
  </si>
  <si>
    <t xml:space="preserve">Cukrász szakmai idegen nyelv </t>
  </si>
  <si>
    <t>11522-16 Cukrász szakmai feladatok</t>
  </si>
  <si>
    <t>Cukrász szakmai ismeretek</t>
  </si>
  <si>
    <t>Szakrajz</t>
  </si>
  <si>
    <t>Cukrász szakmai gyakorlat</t>
  </si>
  <si>
    <t>Cukrász szakmai üzemi gyakorlat</t>
  </si>
  <si>
    <t>12096-16 Szakács szakmai idegennyelv</t>
  </si>
  <si>
    <t>12094-16 Ételkészítési ismeretek alapjai</t>
  </si>
  <si>
    <t>Ételkészítési ismeretek alapjai elmélet</t>
  </si>
  <si>
    <t>12095-16 Ételkészítési ismeretek</t>
  </si>
  <si>
    <t>Ételkészítési ismeretek elmélet</t>
  </si>
  <si>
    <t>Ételkészítési ismeretek gyakorlat</t>
  </si>
  <si>
    <t>Ételkészítési ismeretek alapjai gyakorlat I.</t>
  </si>
  <si>
    <t>Ételkészítési ismeretek alapjai gyakorlat II.</t>
  </si>
  <si>
    <t>5+1</t>
  </si>
  <si>
    <t>2+0,5</t>
  </si>
  <si>
    <t>2+1</t>
  </si>
  <si>
    <t>1,5+0,5</t>
  </si>
  <si>
    <t>1+0,5</t>
  </si>
  <si>
    <t>Szakács szakmai idegen nyelv</t>
  </si>
  <si>
    <t>Komplex természettudomány</t>
  </si>
  <si>
    <t>Idegen nyelv I. (német)</t>
  </si>
  <si>
    <t>Idegen nyelv II. (angol)</t>
  </si>
  <si>
    <t>Vendéglátó ismeretek</t>
  </si>
  <si>
    <t>Szálláshely ismeretek</t>
  </si>
  <si>
    <t>Ügyvitel a turizmus gyakorlatában</t>
  </si>
  <si>
    <t>Üzleti protokoll</t>
  </si>
  <si>
    <t>Marketing</t>
  </si>
  <si>
    <t>Ikt a turizmusban</t>
  </si>
  <si>
    <t>Turisztikai árualap</t>
  </si>
  <si>
    <t>Turisztikai üzletágak</t>
  </si>
  <si>
    <t xml:space="preserve">Turisztikai árualap </t>
  </si>
  <si>
    <t>11711-16 Idegenvezetői szaktudás</t>
  </si>
  <si>
    <t>11712-16 Idegenvezetés módszertana</t>
  </si>
  <si>
    <t>Útvonaltervezés</t>
  </si>
  <si>
    <t>Vezetési és prezentációs technikák</t>
  </si>
  <si>
    <t>Idegenvezetői adminisztráció</t>
  </si>
  <si>
    <t>Autóbuszos körút</t>
  </si>
  <si>
    <t>Gyalogos körséta</t>
  </si>
  <si>
    <t>Tárlatvezetés</t>
  </si>
  <si>
    <t>Élelmiszerbiztonság és vendéglátás higiéniája</t>
  </si>
  <si>
    <t>Felszolgálási alapok gyakorlata</t>
  </si>
  <si>
    <t>Felszolgálás gyakorlata</t>
  </si>
  <si>
    <t>Marketing és kommunikáció a vendéglátásban</t>
  </si>
  <si>
    <t>Informatika a vendéglátásban</t>
  </si>
  <si>
    <t>Jogszabályok, szervezés és irányítás a vendéglátásban</t>
  </si>
  <si>
    <t>Választható természettudományos tantárgy (földrajz)</t>
  </si>
  <si>
    <t>0,5 ének-zene; 0,5 vizuális kultúra</t>
  </si>
  <si>
    <t>Művészetek* (vizuális kultúra)</t>
  </si>
  <si>
    <t>12. c, 12.h, 5/13.c, 5/13.h osztályok</t>
  </si>
  <si>
    <t>Óraterv a kerettantervek alapján készült helyi tantervhez – szakgimnázium Vendéglátásszervező - vendéglős</t>
  </si>
  <si>
    <t>54 811 01 Vendéglátásszervező-vendéglős</t>
  </si>
  <si>
    <t>54 811 01 Vendéglátásszervező</t>
  </si>
  <si>
    <t>Óraterv a kerettantervek alapján készült helyi tantervhez – szakgimnázium Vendéglátásszervező</t>
  </si>
  <si>
    <t>11. évfolyamtól választható: Érettségi vizsga keretében megszerezhető szakképesítés vagy az iskola által ajánlott, a tanuló szakmai kompetenciáit, tudását erősítő szakmai tartalmak tanulása</t>
  </si>
  <si>
    <t xml:space="preserve">Szakmai kompetenciákat erősítő szakmai tartalmak tanulása; </t>
  </si>
  <si>
    <t>választható a 11. és 12. évfolyamon</t>
  </si>
  <si>
    <t>Nemzetek konyhája</t>
  </si>
  <si>
    <t>Borkultúra, italismeret gyakorlata</t>
  </si>
  <si>
    <t>12.i osztály</t>
  </si>
  <si>
    <t>54 812 03 Turisztikai szervező, értékesítő</t>
  </si>
  <si>
    <t>Óraterv a kerettantervek alapján készült helyi tantervhez – szakgimnázium Turisztikai szervező, értékesítő</t>
  </si>
  <si>
    <t>Turisztikai desztináció</t>
  </si>
  <si>
    <t>Különleges szállodák</t>
  </si>
  <si>
    <t>54 812 01 Idegenvezető</t>
  </si>
  <si>
    <t>Óraterv a kerettantervek alapján készült helyi tantervhez – szakgimnázium Idegenvezető</t>
  </si>
  <si>
    <t>30/2016. (VIII.31.) NGM rendelet</t>
  </si>
  <si>
    <t>34 811 01 Cukrász</t>
  </si>
  <si>
    <t>Óraterv a kerettantervek alapján készült helyi tantervhez – szakközépiskola Cukrász</t>
  </si>
  <si>
    <t>3/11.f osztály</t>
  </si>
  <si>
    <t>24/2017. (VIII:31.) NGM rendelet</t>
  </si>
  <si>
    <t>26/2018.(VIII.7.) EMMI rendelet</t>
  </si>
  <si>
    <t xml:space="preserve">5/2018. (VII.9.) ITM rendelet </t>
  </si>
  <si>
    <t>51/2012.(XII.21.) EMMI rendelet</t>
  </si>
  <si>
    <t xml:space="preserve">24/2017.(VIII.31.) NGM rendelet </t>
  </si>
  <si>
    <t>14/2013.(IV.5.) NGM rendelet</t>
  </si>
  <si>
    <t>22/2016.(VIII.25.) EMMI rendelet</t>
  </si>
  <si>
    <t>4/2013.(I.11.) EMMI rendelet</t>
  </si>
  <si>
    <t xml:space="preserve">30/2016. (VIII.31.) NGM rendelet </t>
  </si>
  <si>
    <t>5/2018. (VII.9.) ITM rendelet</t>
  </si>
  <si>
    <t>3/11.d, 3/11.g osztályok</t>
  </si>
  <si>
    <t>34 811 04 Szakács</t>
  </si>
  <si>
    <t>Óraterv a kerettantervek alapján készült helyi tantervhez – szakközépiskola Szakács</t>
  </si>
  <si>
    <t>3/11.e, 3/11.f osztályok</t>
  </si>
  <si>
    <t>34 811 03 Pincér</t>
  </si>
  <si>
    <t>Óraterv a kerettantervek alapján készült helyi tantervhez – szakközépiskola Pincér</t>
  </si>
  <si>
    <t xml:space="preserve">Óraterv a kerettantervek alapján készült helyi tantervhez – szakgimnázium Vendéglátásszervező </t>
  </si>
  <si>
    <t>11499-12</t>
  </si>
  <si>
    <t xml:space="preserve">Foglalkoztatás II. </t>
  </si>
  <si>
    <t>11497-12</t>
  </si>
  <si>
    <t>11561-16</t>
  </si>
  <si>
    <t>Gazdálkodási ismeretek</t>
  </si>
  <si>
    <t>Óraterv a kerettantervek alapján készült helyi tantervhez</t>
  </si>
  <si>
    <t>KSZ/11.</t>
  </si>
  <si>
    <t>KSZ/12.</t>
  </si>
  <si>
    <t>KSZ/11.SZCU, KSZ/12.CU osztályok</t>
  </si>
  <si>
    <t>Felnőttoktatás iskolarendszerű esti munkarend szerint</t>
  </si>
  <si>
    <t>KSZ/11.SZCU, KSZ/12.SZP osztályok</t>
  </si>
  <si>
    <t>KSZ/12.SZP osztály</t>
  </si>
  <si>
    <t>12096-16 Szakács szakmai idegen nyelv</t>
  </si>
  <si>
    <t>Ételkészítési ismeretek alapjai gyakorlat I</t>
  </si>
  <si>
    <t>2/14. évf</t>
  </si>
  <si>
    <t>1/13.VSZ osztály</t>
  </si>
  <si>
    <t>2/14.VSZ osztály</t>
  </si>
  <si>
    <t>Élelmiszerbiztonság és vendéglátás higiénéje</t>
  </si>
  <si>
    <t>9. évfolyam</t>
  </si>
  <si>
    <t>10. évfolyam</t>
  </si>
  <si>
    <t>11. évfolyam</t>
  </si>
  <si>
    <t>12. évfolyam</t>
  </si>
  <si>
    <t>Közismereti oktatás</t>
  </si>
  <si>
    <t>Történelem</t>
  </si>
  <si>
    <t>Állampolgári ismeretek</t>
  </si>
  <si>
    <t>Digitális kultúra</t>
  </si>
  <si>
    <t>Kötelező komplex természettudományos tantárgy</t>
  </si>
  <si>
    <t xml:space="preserve">Ágazathoz kapcsolódó tantárgy: pl.fizika, kémia, biológia, idegen nyelv </t>
  </si>
  <si>
    <t>Érettségire felkészítő tantárgy</t>
  </si>
  <si>
    <t>Összes közismereti óraszám</t>
  </si>
  <si>
    <t>Szabadon tervezhető órakeret (közismeret)</t>
  </si>
  <si>
    <t>Tanítási hetek száma</t>
  </si>
  <si>
    <t>31/36</t>
  </si>
  <si>
    <t>Éves összes óraszám</t>
  </si>
  <si>
    <t>Rendelkezésre álló órakeret/hét</t>
  </si>
  <si>
    <t>Kiosztott órakeret/hét</t>
  </si>
  <si>
    <t>Óraterv a kerettantervek alapján készült helyi tantervhez – Cukrász szaktechnikus</t>
  </si>
  <si>
    <t xml:space="preserve"> 5 1013 23 02  Cukrász szaktechnikus</t>
  </si>
  <si>
    <t>Turizmus-vendéglátás ágazati alapoktatás</t>
  </si>
  <si>
    <t>Turizmus-vendéglátás ágazati alapoktatás kiosztott</t>
  </si>
  <si>
    <t>Szakirányú oktatás Cukrász szaktechnikus heti óraszám</t>
  </si>
  <si>
    <t>Szakirányú oktatás Cukrász szaktechnikus kiosztott óraszám</t>
  </si>
  <si>
    <t>éves
9-12. évfolyam</t>
  </si>
  <si>
    <t>heti
9-12. évfolyam</t>
  </si>
  <si>
    <t>Kiosztandó közismereti óraszám</t>
  </si>
  <si>
    <t>heti
13. évfolyam</t>
  </si>
  <si>
    <t>éves
13. évfolyam</t>
  </si>
  <si>
    <t>Kommunikáció-magyar nyelv és irodalom</t>
  </si>
  <si>
    <t>Történelem és társadalomismeret</t>
  </si>
  <si>
    <t>Osztályközösség-építő Program</t>
  </si>
  <si>
    <t>Pénzügyi és munkavállalói ism.</t>
  </si>
  <si>
    <t>heti
9-11. óraszám összesen</t>
  </si>
  <si>
    <t>éves
9-11. óraszám összesen</t>
  </si>
  <si>
    <t>Ágazati alapoktatás kiosztandó</t>
  </si>
  <si>
    <t>Ágazati alapoktatás kiosztott</t>
  </si>
  <si>
    <t>Szakirányú oktatás kiosztandó</t>
  </si>
  <si>
    <t>Szakirányú oktatás kiosztott</t>
  </si>
  <si>
    <t>Kiosztott órakeret</t>
  </si>
  <si>
    <t>Szabad órakeret (közismeret)</t>
  </si>
  <si>
    <t xml:space="preserve">Egybefüggő szakmai gyakorlat </t>
  </si>
  <si>
    <t>Összes közismereti óraszám kiosztandó</t>
  </si>
  <si>
    <t>Összes közismereti óraszám kiosztott</t>
  </si>
  <si>
    <t>Még kiosztandó szakmai</t>
  </si>
  <si>
    <t>Közismeret</t>
  </si>
  <si>
    <t>Közismeret
5 év</t>
  </si>
  <si>
    <t>Közismeret
4 év</t>
  </si>
  <si>
    <t>Krúdy</t>
  </si>
  <si>
    <r>
      <t>Ágazathoz kapcsolódó tantárgy: pl.fizika, kémia, biológia,</t>
    </r>
    <r>
      <rPr>
        <b/>
        <sz val="11"/>
        <rFont val="Calibri"/>
        <family val="2"/>
        <charset val="238"/>
        <scheme val="minor"/>
      </rPr>
      <t xml:space="preserve"> idegen nyelv </t>
    </r>
  </si>
  <si>
    <t>2. Idegen nyelv</t>
  </si>
  <si>
    <t>54 811 03 Szakács szaktechnikus</t>
  </si>
  <si>
    <t>54 811 04 Vendégtéri szaktechnikus</t>
  </si>
  <si>
    <t>Óraterv a kerettantervek alapján készült helyi tantervhez – 54 811 04 Vendégtéri szaktechnikus</t>
  </si>
  <si>
    <t>Óraterv a kerettantervek alapján készült helyi tantervhez – 54 811 03 Szakács szaktechnikus</t>
  </si>
  <si>
    <t>Heti óraterv  – Cukrász szakképző iskola
A szakma azonosító száma: 4 1013 23 01</t>
  </si>
  <si>
    <t>Heti óraterv  – Szakács szakképző iskola
A szakma azonosító száma: 4 1013 23 05</t>
  </si>
  <si>
    <t>Heti óraterv  – Pincér-vendégtéri szakember szakképző iskola
A szakma azonosító száma: 4 1013 23 04</t>
  </si>
  <si>
    <t>Óraterv a kerettantervek alapján készült helyi tantervhez – 5 1015 23 07 Turisztikai technikus</t>
  </si>
  <si>
    <t>9/Kny
évfolyam</t>
  </si>
  <si>
    <t>heti
9kny-12. évfolyam</t>
  </si>
  <si>
    <t>éves
9kny-12. évfolyam</t>
  </si>
  <si>
    <t>éves
9-13. óraszám összesen</t>
  </si>
  <si>
    <t>éves
9kny-13. óraszám összesen</t>
  </si>
  <si>
    <t>Idegen nyelven tanított tantárgyak óraszáma</t>
  </si>
  <si>
    <t>Munkavállalói ismeretek</t>
  </si>
  <si>
    <t>Munkavállalói idegen nyelv</t>
  </si>
  <si>
    <t>A munka világa</t>
  </si>
  <si>
    <t>IKT a vendéglátásban</t>
  </si>
  <si>
    <t>Termelési, értékesítési és turisztikai alapismeretek</t>
  </si>
  <si>
    <t>Turizmus-vendéglátás alapozás</t>
  </si>
  <si>
    <t>Rendezvényszervezési ismeretek</t>
  </si>
  <si>
    <t>Vendégtéri ismeretek</t>
  </si>
  <si>
    <t>Étel és italismeret</t>
  </si>
  <si>
    <t>Értékesítési ismeretek</t>
  </si>
  <si>
    <t>Gazdálkodás és ügyviteli ismeretek</t>
  </si>
  <si>
    <t>Előkészítés és élelmiszerfeldolgozás</t>
  </si>
  <si>
    <t>Konyhai berendezések-gépek ismerete, kezelése, programozása</t>
  </si>
  <si>
    <t>Ételkészítés-technológiai ismeretek</t>
  </si>
  <si>
    <t>Ételek tálalása</t>
  </si>
  <si>
    <t>Anyaggazdálkodás, adminisztráció, elszámoltatás</t>
  </si>
  <si>
    <t>Előkészítés</t>
  </si>
  <si>
    <t>Cukrászati berendezések-gépek ismere- te, kezelése, programozása</t>
  </si>
  <si>
    <t>Cukrászati termékek készítése</t>
  </si>
  <si>
    <t>Cukrászati termékek befejezése, díszítése</t>
  </si>
  <si>
    <t>Anyaggazdálkodás-adminisztráció- elszámoltatás</t>
  </si>
  <si>
    <t>Cukrász - középszintű képzés</t>
  </si>
  <si>
    <t>A cukrászati termelés alapjai</t>
  </si>
  <si>
    <t>Az ételkészítés alapjai</t>
  </si>
  <si>
    <t>A vendégtéri értékesítés alapjai</t>
  </si>
  <si>
    <t>A turisztikai és szálláshelyi tevékenység alapjai</t>
  </si>
  <si>
    <t>Cukrász - emelt szintű képzés</t>
  </si>
  <si>
    <t>Cukrászati berendezések-gépek ismerete, kezelése, programozása</t>
  </si>
  <si>
    <t>Üzleti menedzsment</t>
  </si>
  <si>
    <t>Marketing és protokoll</t>
  </si>
  <si>
    <t>Speciális szakmai kompetenciák</t>
  </si>
  <si>
    <t>Cukrász - közép szintű képzés</t>
  </si>
  <si>
    <t>Szakács - emelt szintű képzés</t>
  </si>
  <si>
    <t>Szakács - közép szintű képzés</t>
  </si>
  <si>
    <t>Vendégtéri szakember - középszintű képzés</t>
  </si>
  <si>
    <t>Vendégtéri szakember - emeltszintű képzés</t>
  </si>
  <si>
    <t>Szakirányú oktatás Vendégtéri szaktechnikus heti óraszám</t>
  </si>
  <si>
    <t>Szakirányú oktatás Vendégtéri szaktechnikus kiosztott óraszám</t>
  </si>
  <si>
    <t>Munkavállalói idegen nyelv (technikus szakmák esetén)</t>
  </si>
  <si>
    <t>54 812 01 Idegenvezető  RRR</t>
  </si>
  <si>
    <t>54 812 03 Turisztikai szervező, értékesítő   TTT</t>
  </si>
  <si>
    <t>Turisztikai technikus - szakmairány: Idegenvezető heti óraszám</t>
  </si>
  <si>
    <t>Turisztikai technikus - szakmairány: Idegenvezető kiosztott óraszám</t>
  </si>
  <si>
    <t>Beszerzés és értékesítés</t>
  </si>
  <si>
    <t>Üzleti kalkuláció és költséggazdálkodás</t>
  </si>
  <si>
    <t>Speciális szolgáltatások</t>
  </si>
  <si>
    <t>Reklám és vásárlásösztönzés, ügyfél- kapcsolatok</t>
  </si>
  <si>
    <t>Adminisztráció és elszámolás</t>
  </si>
  <si>
    <t>Turisztikai technikus - középszintű képzés</t>
  </si>
  <si>
    <t>Idegenvezetés</t>
  </si>
  <si>
    <t>Turizmusmarketing és protokoll</t>
  </si>
  <si>
    <t>Országismeret idegen nyelven</t>
  </si>
  <si>
    <t>Turisztikai technikus - Idegenvezető</t>
  </si>
  <si>
    <t xml:space="preserve">5 1015 23 07 Turisztikai technikus - Turisztikai szervező szakmairány </t>
  </si>
  <si>
    <t>Üzleti menedzsment a turizmusban</t>
  </si>
  <si>
    <t>Turisztikai technikus - Turisztikai szervező</t>
  </si>
  <si>
    <t xml:space="preserve">5 1015 23 07 Turisztikai technikus - Idegenvezető szakmairány </t>
  </si>
  <si>
    <t>Célnyelven tanított tantárgyak óraszáma</t>
  </si>
  <si>
    <r>
      <t xml:space="preserve">Ágazathoz kapcsolódó tantárgy: pl.fizika, kémia, biológia, </t>
    </r>
    <r>
      <rPr>
        <b/>
        <sz val="11"/>
        <rFont val="Calibri"/>
        <family val="2"/>
        <charset val="238"/>
        <scheme val="minor"/>
      </rPr>
      <t xml:space="preserve">idegen nyelv </t>
    </r>
  </si>
  <si>
    <t>Célnyelven tanított tantárgyak száma</t>
  </si>
  <si>
    <t>Célnyelven tanított tantárgyak éves óraszáma</t>
  </si>
  <si>
    <t>4/2013. (I. 11.) EMMI rendelet szerint</t>
  </si>
  <si>
    <t>óraszám/hét</t>
  </si>
  <si>
    <t xml:space="preserve">Idegen nyelv </t>
  </si>
  <si>
    <t>Képességfejlesztés (helyi tantervben meghatározottak szerint)</t>
  </si>
  <si>
    <t>Nyelvi előkészítő évfolyam óraszámai a szakgimnáziumban</t>
  </si>
  <si>
    <t>Portfólió készítés</t>
  </si>
  <si>
    <t>10-11.c, 10-11.h osztályok</t>
  </si>
  <si>
    <t>12.c, 12.h osztályok</t>
  </si>
  <si>
    <t>13.c, 13.h osztályok</t>
  </si>
  <si>
    <t>10 - 11.i osztály</t>
  </si>
  <si>
    <t>10-11.t osztály</t>
  </si>
  <si>
    <t>12.t, 13.r osztály</t>
  </si>
  <si>
    <t>12-13.T R osztály</t>
  </si>
  <si>
    <t>2/10.f, 3/11.f osztályok</t>
  </si>
  <si>
    <t>2/10.d,3/11.d, 2/10.g, 3/11.g osztályok</t>
  </si>
  <si>
    <t>2/10.e,3/11.e, 2/10.f, 3/11.f osztályok</t>
  </si>
  <si>
    <t>Óraterv a kerettantervek alapján készült helyi tantervhez – szakgimnázium Vendéglátásszervező-vendéglős</t>
  </si>
  <si>
    <t>A képzés órakeretének legalább ...%-át gyakorlati helyszínen (tanműhely, üzem stb.) kell lebonyolítani.</t>
  </si>
  <si>
    <t>A tantárgyat oktató végzettségére, szakképesítésére, munkatapasztalatára vo- natkozó speciális elvárások:</t>
  </si>
  <si>
    <t>nincs</t>
  </si>
  <si>
    <r>
      <t xml:space="preserve">A tantárgy tanítása idegen nyelven zajlik, ezért az oktatónak rendelkeznie kell az </t>
    </r>
    <r>
      <rPr>
        <b/>
        <sz val="10"/>
        <rFont val="Arial"/>
        <family val="2"/>
        <charset val="238"/>
      </rPr>
      <t>adott idegen nyelvből nyelvtanári végzettség</t>
    </r>
    <r>
      <rPr>
        <sz val="10"/>
        <rFont val="Arial"/>
        <family val="2"/>
        <charset val="238"/>
      </rPr>
      <t>gel.</t>
    </r>
  </si>
  <si>
    <t>Cukrász szakmai végzettségű minimum 5 év termék előállítási gyakorlattal rendelkező, szakoktatói vagy érettségivel és középfokú szakmai végzettséggel vagy kamarai mester- vizsgával rendelkező személy</t>
  </si>
  <si>
    <t>Vendéglátóipari közgazdász, üzemvezető</t>
  </si>
  <si>
    <t>Pincéri, vendégtéri tapasztalattal, minimum 5 év gyakorlattal rendelkező, szakoktatói vagy minimum érettségivel és középfokú szakmai végzettséggel, illetve kamarai mester- vizsgával rendelkező személy</t>
  </si>
  <si>
    <t>Turizmus-vendéglátás szakos közgazdász mestertanár végzettség</t>
  </si>
  <si>
    <t>A tantárgyat oktató végzettségére, szakképesítésére, munkatapasztalatára vonatkozó speciális elvárások:</t>
  </si>
  <si>
    <t>Legalább 5 év rendezvényszervezési és lebonyolítási tapasztalattal, szakoktatói vagy minimum érettségivel és középfokú szakmai végzettséggel, illetve kamarai mestervizsgával rendelkező személy</t>
  </si>
  <si>
    <t>Szakirányú oktatás Szakács szaktechnikus heti óraszám</t>
  </si>
  <si>
    <t>Szakirányú oktatás Szakács szaktechnikus kiosztott óraszám</t>
  </si>
  <si>
    <t>9.t osztály</t>
  </si>
  <si>
    <t>14. évf</t>
  </si>
  <si>
    <t>13. esti</t>
  </si>
  <si>
    <t>14. évf. esti</t>
  </si>
  <si>
    <t>Összesen:</t>
  </si>
  <si>
    <t>Heti</t>
  </si>
  <si>
    <t>13. évfolyam</t>
  </si>
  <si>
    <t>14. évfolyam</t>
  </si>
  <si>
    <t>13. évf. óraszám</t>
  </si>
  <si>
    <t>14. évf. óraszám</t>
  </si>
  <si>
    <t>13.</t>
  </si>
  <si>
    <t>14.</t>
  </si>
  <si>
    <t>13. óra/hét</t>
  </si>
  <si>
    <t>14.óra/              hét</t>
  </si>
  <si>
    <t>13.évfolyam</t>
  </si>
  <si>
    <t>Nappali</t>
  </si>
  <si>
    <t>Esti( 40%)</t>
  </si>
  <si>
    <t>1. félév</t>
  </si>
  <si>
    <t>Számított</t>
  </si>
  <si>
    <t>kész</t>
  </si>
  <si>
    <t>órasz.</t>
  </si>
  <si>
    <t xml:space="preserve"> félév</t>
  </si>
  <si>
    <t>14. évfolyma</t>
  </si>
  <si>
    <t>Cukrász középszintű képzés</t>
  </si>
  <si>
    <t>Cukrászati berendezések, gépek ismere- te, kezelése, programozása</t>
  </si>
  <si>
    <t>Cukrászati termékeke készítése</t>
  </si>
  <si>
    <t>Anyaggazdálkodás-adminisztráció-elszámoltatás</t>
  </si>
  <si>
    <t>félév</t>
  </si>
  <si>
    <t>Vendégtéri szakember-középszintű képzés</t>
  </si>
  <si>
    <t>Rendezvényszervezői ismeretek</t>
  </si>
  <si>
    <t>Étel és italismerert</t>
  </si>
  <si>
    <t>Gazdálkodási és ügyvitelei ismeretek</t>
  </si>
  <si>
    <t>Vendégtéri szaktechnikus - emelt szintű képzés</t>
  </si>
  <si>
    <t>Reklám és vásárlásösztönző, ügyfélkapcsolatok</t>
  </si>
  <si>
    <t>Turisztikai technikus-turisztikai szervező</t>
  </si>
  <si>
    <t>Országismeret magyar nyelven0</t>
  </si>
  <si>
    <t>esti gimi</t>
  </si>
  <si>
    <t>esti</t>
  </si>
  <si>
    <t>12.</t>
  </si>
  <si>
    <t>Magyar nyelv</t>
  </si>
  <si>
    <t>Irodalom</t>
  </si>
  <si>
    <t>Idegen nyelv (angol/német)</t>
  </si>
  <si>
    <t>Történelem, társadalmi és állampolgári ismeretek - Etika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</si>
</sst>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_ ;[Red]\-0.0\ "/>
    <numFmt numFmtId="166" formatCode="0.0%"/>
    <numFmt numFmtId="167" formatCode="0_ ;[Red]\-0\ "/>
  </numFmts>
  <fonts count="7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6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rgb="FFFF0000"/>
      <name val="Times New Roman"/>
      <family val="2"/>
      <charset val="238"/>
    </font>
    <font>
      <b/>
      <sz val="11"/>
      <color theme="1"/>
      <name val="Times New Roman"/>
      <family val="2"/>
      <charset val="238"/>
    </font>
    <font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Palatino Linotype"/>
      <family val="1"/>
      <charset val="238"/>
    </font>
    <font>
      <i/>
      <sz val="12"/>
      <color rgb="FFFF0000"/>
      <name val="Times New Roman"/>
      <family val="1"/>
      <charset val="238"/>
    </font>
    <font>
      <sz val="10"/>
      <color rgb="FF000000"/>
      <name val="Palatino Linotype"/>
      <family val="1"/>
      <charset val="238"/>
    </font>
    <font>
      <sz val="10"/>
      <color rgb="FFFF0000"/>
      <name val="Palatino Linotype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2"/>
      <charset val="238"/>
    </font>
    <font>
      <sz val="10"/>
      <color theme="1"/>
      <name val="Palatino Linotype"/>
      <family val="1"/>
      <charset val="238"/>
    </font>
    <font>
      <b/>
      <sz val="10"/>
      <color rgb="FF000000"/>
      <name val="Palatino Linotype"/>
      <family val="1"/>
      <charset val="238"/>
    </font>
    <font>
      <b/>
      <sz val="11"/>
      <color theme="1"/>
      <name val="Palatino Linotype"/>
      <family val="1"/>
      <charset val="238"/>
    </font>
    <font>
      <b/>
      <sz val="11"/>
      <color rgb="FF000000"/>
      <name val="Palatino Linotype"/>
      <family val="1"/>
      <charset val="238"/>
    </font>
    <font>
      <sz val="11"/>
      <color rgb="FF000000"/>
      <name val="Palatino Linotype"/>
      <family val="1"/>
      <charset val="238"/>
    </font>
    <font>
      <b/>
      <sz val="12"/>
      <color theme="1"/>
      <name val="Times New Roman"/>
      <family val="2"/>
      <charset val="238"/>
    </font>
    <font>
      <i/>
      <sz val="11"/>
      <color theme="1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b/>
      <sz val="12"/>
      <color theme="1"/>
      <name val="Arial"/>
      <family val="2"/>
      <charset val="238"/>
    </font>
    <font>
      <sz val="10"/>
      <name val="Palatino Linotype"/>
      <family val="1"/>
      <charset val="238"/>
    </font>
    <font>
      <sz val="11"/>
      <name val="Times New Roman"/>
      <family val="2"/>
      <charset val="238"/>
    </font>
    <font>
      <sz val="10"/>
      <color theme="1"/>
      <name val="Times New Roman"/>
      <family val="1"/>
      <charset val="238"/>
    </font>
    <font>
      <sz val="12"/>
      <color rgb="FFFF0000"/>
      <name val="Times New Roman"/>
      <family val="2"/>
      <charset val="238"/>
    </font>
    <font>
      <sz val="1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Palatino Linotype"/>
      <family val="1"/>
      <charset val="238"/>
    </font>
    <font>
      <sz val="12"/>
      <name val="Times New Roman"/>
      <family val="2"/>
      <charset val="238"/>
    </font>
    <font>
      <sz val="11"/>
      <name val="Calibri"/>
      <family val="2"/>
      <charset val="238"/>
    </font>
    <font>
      <b/>
      <sz val="12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sz val="9"/>
      <name val="Calibri"/>
      <family val="2"/>
      <charset val="238"/>
      <scheme val="minor"/>
    </font>
    <font>
      <b/>
      <sz val="9"/>
      <color rgb="FFFF0000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ACEC5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9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1325">
    <xf numFmtId="0" fontId="0" fillId="0" borderId="0" xfId="0"/>
    <xf numFmtId="0" fontId="8" fillId="0" borderId="0" xfId="0" applyFont="1"/>
    <xf numFmtId="0" fontId="5" fillId="0" borderId="0" xfId="0" applyFont="1"/>
    <xf numFmtId="0" fontId="0" fillId="0" borderId="1" xfId="0" applyBorder="1"/>
    <xf numFmtId="0" fontId="5" fillId="0" borderId="1" xfId="0" applyFont="1" applyBorder="1" applyAlignment="1">
      <alignment vertical="top" wrapText="1"/>
    </xf>
    <xf numFmtId="0" fontId="12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wrapText="1"/>
    </xf>
    <xf numFmtId="0" fontId="12" fillId="0" borderId="4" xfId="0" applyFont="1" applyBorder="1" applyAlignment="1">
      <alignment vertical="center" wrapText="1"/>
    </xf>
    <xf numFmtId="0" fontId="11" fillId="0" borderId="4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 wrapText="1"/>
    </xf>
    <xf numFmtId="0" fontId="4" fillId="0" borderId="0" xfId="0" applyFont="1"/>
    <xf numFmtId="0" fontId="5" fillId="0" borderId="1" xfId="0" applyFont="1" applyFill="1" applyBorder="1" applyAlignment="1">
      <alignment horizontal="center" vertical="top" wrapText="1"/>
    </xf>
    <xf numFmtId="0" fontId="4" fillId="0" borderId="0" xfId="0" applyFont="1" applyFill="1"/>
    <xf numFmtId="0" fontId="9" fillId="0" borderId="1" xfId="0" applyFont="1" applyFill="1" applyBorder="1" applyAlignment="1">
      <alignment horizontal="center"/>
    </xf>
    <xf numFmtId="0" fontId="8" fillId="0" borderId="0" xfId="0" applyFont="1" applyFill="1" applyBorder="1"/>
    <xf numFmtId="49" fontId="11" fillId="0" borderId="4" xfId="0" applyNumberFormat="1" applyFont="1" applyFill="1" applyBorder="1" applyAlignment="1">
      <alignment horizontal="center" wrapText="1"/>
    </xf>
    <xf numFmtId="0" fontId="0" fillId="2" borderId="1" xfId="0" applyFill="1" applyBorder="1"/>
    <xf numFmtId="0" fontId="5" fillId="0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wrapText="1"/>
    </xf>
    <xf numFmtId="0" fontId="0" fillId="0" borderId="12" xfId="0" applyFill="1" applyBorder="1" applyAlignment="1">
      <alignment horizontal="center" wrapText="1"/>
    </xf>
    <xf numFmtId="0" fontId="0" fillId="3" borderId="1" xfId="0" applyFill="1" applyBorder="1"/>
    <xf numFmtId="0" fontId="0" fillId="2" borderId="0" xfId="0" applyFill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0" fillId="4" borderId="0" xfId="0" applyFill="1" applyBorder="1"/>
    <xf numFmtId="0" fontId="0" fillId="0" borderId="0" xfId="0" applyBorder="1"/>
    <xf numFmtId="0" fontId="0" fillId="5" borderId="0" xfId="0" applyFill="1"/>
    <xf numFmtId="0" fontId="0" fillId="3" borderId="0" xfId="0" applyFill="1"/>
    <xf numFmtId="0" fontId="0" fillId="0" borderId="0" xfId="0" applyFill="1"/>
    <xf numFmtId="0" fontId="0" fillId="0" borderId="0" xfId="0" applyFill="1" applyBorder="1"/>
    <xf numFmtId="0" fontId="0" fillId="7" borderId="0" xfId="0" applyFill="1"/>
    <xf numFmtId="165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1" fontId="0" fillId="0" borderId="0" xfId="0" applyNumberFormat="1"/>
    <xf numFmtId="9" fontId="0" fillId="0" borderId="0" xfId="0" applyNumberFormat="1"/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11" xfId="0" applyFont="1" applyBorder="1"/>
    <xf numFmtId="0" fontId="8" fillId="0" borderId="11" xfId="0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6" fillId="0" borderId="4" xfId="0" applyFont="1" applyBorder="1" applyAlignment="1">
      <alignment vertical="top" wrapText="1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3" fillId="0" borderId="4" xfId="0" applyFont="1" applyBorder="1" applyAlignment="1">
      <alignment vertical="top" wrapText="1"/>
    </xf>
    <xf numFmtId="0" fontId="10" fillId="0" borderId="4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/>
    </xf>
    <xf numFmtId="0" fontId="4" fillId="0" borderId="0" xfId="0" applyFont="1" applyFill="1" applyBorder="1"/>
    <xf numFmtId="9" fontId="0" fillId="0" borderId="0" xfId="1" applyFont="1"/>
    <xf numFmtId="0" fontId="8" fillId="0" borderId="2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1" xfId="0" applyFont="1" applyBorder="1" applyAlignment="1">
      <alignment vertical="top" wrapText="1"/>
    </xf>
    <xf numFmtId="0" fontId="5" fillId="0" borderId="11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4" fillId="0" borderId="1" xfId="0" applyFont="1" applyFill="1" applyBorder="1"/>
    <xf numFmtId="166" fontId="0" fillId="0" borderId="1" xfId="1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166" fontId="0" fillId="0" borderId="0" xfId="1" applyNumberFormat="1" applyFont="1"/>
    <xf numFmtId="0" fontId="4" fillId="0" borderId="2" xfId="0" applyFont="1" applyBorder="1" applyAlignment="1">
      <alignment horizontal="left" vertical="top"/>
    </xf>
    <xf numFmtId="9" fontId="0" fillId="0" borderId="1" xfId="1" applyFont="1" applyBorder="1"/>
    <xf numFmtId="0" fontId="4" fillId="0" borderId="8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Fill="1" applyBorder="1"/>
    <xf numFmtId="0" fontId="4" fillId="8" borderId="1" xfId="0" applyFont="1" applyFill="1" applyBorder="1" applyAlignment="1">
      <alignment horizontal="left" vertical="top" indent="2"/>
    </xf>
    <xf numFmtId="0" fontId="8" fillId="0" borderId="1" xfId="0" applyFont="1" applyFill="1" applyBorder="1"/>
    <xf numFmtId="0" fontId="4" fillId="9" borderId="1" xfId="0" applyFont="1" applyFill="1" applyBorder="1" applyAlignment="1"/>
    <xf numFmtId="0" fontId="4" fillId="9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4" fillId="10" borderId="1" xfId="0" applyFont="1" applyFill="1" applyBorder="1" applyAlignment="1"/>
    <xf numFmtId="0" fontId="4" fillId="10" borderId="1" xfId="0" applyFont="1" applyFill="1" applyBorder="1"/>
    <xf numFmtId="0" fontId="0" fillId="10" borderId="1" xfId="0" applyFill="1" applyBorder="1"/>
    <xf numFmtId="0" fontId="8" fillId="10" borderId="1" xfId="0" applyFont="1" applyFill="1" applyBorder="1"/>
    <xf numFmtId="0" fontId="4" fillId="11" borderId="1" xfId="0" applyFont="1" applyFill="1" applyBorder="1" applyAlignment="1"/>
    <xf numFmtId="0" fontId="4" fillId="11" borderId="1" xfId="0" applyFont="1" applyFill="1" applyBorder="1"/>
    <xf numFmtId="0" fontId="0" fillId="11" borderId="1" xfId="0" applyFill="1" applyBorder="1"/>
    <xf numFmtId="0" fontId="8" fillId="11" borderId="1" xfId="0" applyFont="1" applyFill="1" applyBorder="1"/>
    <xf numFmtId="0" fontId="4" fillId="1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7" fontId="0" fillId="0" borderId="0" xfId="0" applyNumberFormat="1"/>
    <xf numFmtId="9" fontId="0" fillId="0" borderId="0" xfId="1" applyNumberFormat="1" applyFont="1"/>
    <xf numFmtId="0" fontId="4" fillId="0" borderId="0" xfId="0" applyFon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/>
    </xf>
    <xf numFmtId="0" fontId="0" fillId="0" borderId="12" xfId="0" applyFill="1" applyBorder="1"/>
    <xf numFmtId="0" fontId="0" fillId="3" borderId="1" xfId="0" quotePrefix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4" fillId="3" borderId="1" xfId="0" applyFont="1" applyFill="1" applyBorder="1"/>
    <xf numFmtId="0" fontId="0" fillId="0" borderId="1" xfId="0" quotePrefix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12" fillId="0" borderId="4" xfId="0" applyNumberFormat="1" applyFont="1" applyFill="1" applyBorder="1" applyAlignment="1">
      <alignment horizontal="center" wrapText="1"/>
    </xf>
    <xf numFmtId="49" fontId="12" fillId="0" borderId="4" xfId="0" applyNumberFormat="1" applyFont="1" applyFill="1" applyBorder="1" applyAlignment="1">
      <alignment horizontal="center" wrapText="1"/>
    </xf>
    <xf numFmtId="0" fontId="0" fillId="0" borderId="8" xfId="0" applyFill="1" applyBorder="1" applyAlignment="1">
      <alignment horizontal="right" vertical="center"/>
    </xf>
    <xf numFmtId="0" fontId="2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21" fillId="0" borderId="1" xfId="0" applyFont="1" applyFill="1" applyBorder="1"/>
    <xf numFmtId="166" fontId="4" fillId="0" borderId="0" xfId="1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16" fontId="4" fillId="6" borderId="1" xfId="0" quotePrefix="1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wrapText="1"/>
    </xf>
    <xf numFmtId="0" fontId="11" fillId="0" borderId="5" xfId="0" applyFont="1" applyFill="1" applyBorder="1" applyAlignment="1">
      <alignment wrapText="1"/>
    </xf>
    <xf numFmtId="49" fontId="11" fillId="14" borderId="4" xfId="0" applyNumberFormat="1" applyFont="1" applyFill="1" applyBorder="1" applyAlignment="1">
      <alignment horizontal="center" wrapText="1"/>
    </xf>
    <xf numFmtId="0" fontId="12" fillId="14" borderId="4" xfId="0" applyFont="1" applyFill="1" applyBorder="1" applyAlignment="1">
      <alignment horizontal="center" wrapText="1"/>
    </xf>
    <xf numFmtId="0" fontId="11" fillId="14" borderId="4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left" indent="3"/>
    </xf>
    <xf numFmtId="16" fontId="0" fillId="0" borderId="1" xfId="0" quotePrefix="1" applyNumberForma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left" indent="3"/>
    </xf>
    <xf numFmtId="0" fontId="27" fillId="0" borderId="1" xfId="0" applyFont="1" applyBorder="1"/>
    <xf numFmtId="0" fontId="27" fillId="0" borderId="0" xfId="0" applyFont="1"/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27" fillId="15" borderId="1" xfId="0" applyFont="1" applyFill="1" applyBorder="1"/>
    <xf numFmtId="0" fontId="1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/>
    <xf numFmtId="0" fontId="18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66" fontId="27" fillId="0" borderId="0" xfId="1" applyNumberFormat="1" applyFont="1"/>
    <xf numFmtId="166" fontId="27" fillId="0" borderId="0" xfId="0" applyNumberFormat="1" applyFont="1" applyAlignment="1">
      <alignment horizontal="center" vertical="center"/>
    </xf>
    <xf numFmtId="9" fontId="27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9" fontId="27" fillId="0" borderId="0" xfId="0" applyNumberFormat="1" applyFont="1"/>
    <xf numFmtId="0" fontId="31" fillId="0" borderId="0" xfId="0" applyFont="1"/>
    <xf numFmtId="0" fontId="32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0" fillId="0" borderId="0" xfId="0" applyFont="1"/>
    <xf numFmtId="0" fontId="18" fillId="0" borderId="1" xfId="0" applyFont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0" fillId="15" borderId="1" xfId="0" applyFont="1" applyFill="1" applyBorder="1"/>
    <xf numFmtId="0" fontId="0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6" fontId="0" fillId="0" borderId="0" xfId="0" applyNumberFormat="1" applyFont="1"/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0" fillId="0" borderId="1" xfId="0" applyFont="1" applyBorder="1"/>
    <xf numFmtId="0" fontId="39" fillId="0" borderId="1" xfId="0" applyFont="1" applyBorder="1" applyAlignment="1">
      <alignment horizontal="center" vertical="center" wrapText="1"/>
    </xf>
    <xf numFmtId="0" fontId="40" fillId="17" borderId="1" xfId="0" applyFont="1" applyFill="1" applyBorder="1" applyAlignment="1">
      <alignment horizontal="left" vertical="center" wrapText="1"/>
    </xf>
    <xf numFmtId="0" fontId="40" fillId="17" borderId="1" xfId="0" applyFont="1" applyFill="1" applyBorder="1" applyAlignment="1">
      <alignment vertical="center" wrapText="1"/>
    </xf>
    <xf numFmtId="0" fontId="0" fillId="17" borderId="1" xfId="0" applyFont="1" applyFill="1" applyBorder="1"/>
    <xf numFmtId="0" fontId="40" fillId="17" borderId="1" xfId="0" applyFont="1" applyFill="1" applyBorder="1" applyAlignment="1">
      <alignment horizontal="center" vertical="center" wrapText="1"/>
    </xf>
    <xf numFmtId="0" fontId="35" fillId="17" borderId="1" xfId="0" applyFont="1" applyFill="1" applyBorder="1" applyAlignment="1">
      <alignment vertical="center" wrapText="1"/>
    </xf>
    <xf numFmtId="0" fontId="35" fillId="17" borderId="1" xfId="0" applyFont="1" applyFill="1" applyBorder="1" applyAlignment="1">
      <alignment horizontal="center" vertical="center" wrapText="1"/>
    </xf>
    <xf numFmtId="0" fontId="36" fillId="17" borderId="1" xfId="0" applyFont="1" applyFill="1" applyBorder="1" applyAlignment="1">
      <alignment horizontal="center" vertical="center" wrapText="1"/>
    </xf>
    <xf numFmtId="0" fontId="41" fillId="17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vertical="center" wrapText="1"/>
    </xf>
    <xf numFmtId="166" fontId="0" fillId="0" borderId="0" xfId="0" applyNumberFormat="1" applyFont="1" applyAlignment="1">
      <alignment horizontal="center" vertical="center"/>
    </xf>
    <xf numFmtId="9" fontId="0" fillId="0" borderId="0" xfId="0" applyNumberFormat="1" applyFont="1" applyAlignment="1">
      <alignment horizontal="center" vertical="center"/>
    </xf>
    <xf numFmtId="9" fontId="0" fillId="0" borderId="0" xfId="0" applyNumberFormat="1" applyFont="1"/>
    <xf numFmtId="0" fontId="16" fillId="0" borderId="10" xfId="0" applyFont="1" applyBorder="1" applyAlignment="1">
      <alignment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43" fillId="18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35" fillId="0" borderId="1" xfId="0" applyFont="1" applyBorder="1" applyAlignment="1">
      <alignment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38" fillId="0" borderId="0" xfId="0" applyFont="1" applyAlignment="1"/>
    <xf numFmtId="0" fontId="17" fillId="10" borderId="1" xfId="0" applyFont="1" applyFill="1" applyBorder="1" applyAlignment="1">
      <alignment horizontal="center" vertical="center" wrapText="1"/>
    </xf>
    <xf numFmtId="0" fontId="0" fillId="10" borderId="1" xfId="0" applyFont="1" applyFill="1" applyBorder="1"/>
    <xf numFmtId="0" fontId="40" fillId="10" borderId="1" xfId="0" applyFont="1" applyFill="1" applyBorder="1" applyAlignment="1">
      <alignment horizontal="center" vertical="center" wrapText="1"/>
    </xf>
    <xf numFmtId="0" fontId="35" fillId="10" borderId="1" xfId="0" applyFont="1" applyFill="1" applyBorder="1" applyAlignment="1">
      <alignment horizontal="center" vertical="center" wrapText="1"/>
    </xf>
    <xf numFmtId="0" fontId="41" fillId="10" borderId="1" xfId="0" applyFont="1" applyFill="1" applyBorder="1" applyAlignment="1">
      <alignment horizontal="center" vertical="center" wrapText="1"/>
    </xf>
    <xf numFmtId="0" fontId="36" fillId="10" borderId="1" xfId="0" applyFont="1" applyFill="1" applyBorder="1" applyAlignment="1">
      <alignment horizontal="center" vertical="center" wrapText="1"/>
    </xf>
    <xf numFmtId="0" fontId="0" fillId="10" borderId="2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/>
    </xf>
    <xf numFmtId="0" fontId="0" fillId="9" borderId="1" xfId="0" applyFont="1" applyFill="1" applyBorder="1"/>
    <xf numFmtId="0" fontId="0" fillId="9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45" fillId="16" borderId="1" xfId="0" applyFont="1" applyFill="1" applyBorder="1" applyAlignment="1">
      <alignment horizontal="center" vertical="center"/>
    </xf>
    <xf numFmtId="0" fontId="46" fillId="0" borderId="1" xfId="0" applyFont="1" applyBorder="1"/>
    <xf numFmtId="0" fontId="29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/>
    </xf>
    <xf numFmtId="0" fontId="16" fillId="17" borderId="1" xfId="0" applyFont="1" applyFill="1" applyBorder="1" applyAlignment="1">
      <alignment horizontal="center"/>
    </xf>
    <xf numFmtId="0" fontId="0" fillId="17" borderId="1" xfId="0" applyFill="1" applyBorder="1"/>
    <xf numFmtId="0" fontId="16" fillId="17" borderId="1" xfId="0" applyFont="1" applyFill="1" applyBorder="1" applyAlignment="1">
      <alignment horizontal="center" wrapText="1"/>
    </xf>
    <xf numFmtId="0" fontId="47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wrapText="1"/>
    </xf>
    <xf numFmtId="0" fontId="24" fillId="16" borderId="1" xfId="0" applyFont="1" applyFill="1" applyBorder="1" applyAlignment="1">
      <alignment horizontal="center"/>
    </xf>
    <xf numFmtId="0" fontId="24" fillId="16" borderId="1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47" fillId="17" borderId="1" xfId="0" applyFont="1" applyFill="1" applyBorder="1" applyAlignment="1">
      <alignment vertical="center" wrapText="1"/>
    </xf>
    <xf numFmtId="0" fontId="48" fillId="0" borderId="1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9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9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15" borderId="2" xfId="0" applyFont="1" applyFill="1" applyBorder="1" applyAlignment="1">
      <alignment horizontal="center" vertical="center" wrapText="1"/>
    </xf>
    <xf numFmtId="0" fontId="0" fillId="15" borderId="1" xfId="0" applyFont="1" applyFill="1" applyBorder="1" applyAlignment="1">
      <alignment horizontal="left" vertical="center" wrapText="1"/>
    </xf>
    <xf numFmtId="0" fontId="40" fillId="15" borderId="1" xfId="0" applyFont="1" applyFill="1" applyBorder="1" applyAlignment="1">
      <alignment horizontal="center" vertical="center" wrapText="1"/>
    </xf>
    <xf numFmtId="0" fontId="0" fillId="15" borderId="1" xfId="0" applyFont="1" applyFill="1" applyBorder="1" applyAlignment="1">
      <alignment horizontal="center" vertical="center"/>
    </xf>
    <xf numFmtId="0" fontId="40" fillId="15" borderId="1" xfId="0" applyFont="1" applyFill="1" applyBorder="1" applyAlignment="1">
      <alignment horizontal="center" vertical="center" wrapText="1"/>
    </xf>
    <xf numFmtId="0" fontId="40" fillId="15" borderId="1" xfId="0" applyFont="1" applyFill="1" applyBorder="1" applyAlignment="1">
      <alignment horizontal="left" vertical="center" wrapText="1"/>
    </xf>
    <xf numFmtId="0" fontId="36" fillId="15" borderId="1" xfId="0" applyFont="1" applyFill="1" applyBorder="1" applyAlignment="1">
      <alignment horizontal="center" vertical="center" wrapText="1"/>
    </xf>
    <xf numFmtId="0" fontId="50" fillId="15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166" fontId="0" fillId="0" borderId="1" xfId="1" applyNumberFormat="1" applyFont="1" applyBorder="1" applyAlignment="1">
      <alignment horizontal="left" vertical="center"/>
    </xf>
    <xf numFmtId="166" fontId="25" fillId="0" borderId="1" xfId="1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166" fontId="0" fillId="0" borderId="1" xfId="0" applyNumberFormat="1" applyFont="1" applyBorder="1" applyAlignment="1">
      <alignment horizontal="left" vertical="center"/>
    </xf>
    <xf numFmtId="166" fontId="0" fillId="0" borderId="0" xfId="0" applyNumberFormat="1" applyFont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/>
    </xf>
    <xf numFmtId="0" fontId="0" fillId="15" borderId="9" xfId="0" applyFont="1" applyFill="1" applyBorder="1" applyAlignment="1">
      <alignment vertical="center" wrapText="1"/>
    </xf>
    <xf numFmtId="0" fontId="40" fillId="15" borderId="9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16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166" fontId="0" fillId="0" borderId="1" xfId="1" applyNumberFormat="1" applyFont="1" applyBorder="1" applyAlignment="1">
      <alignment horizontal="left" vertical="center"/>
    </xf>
    <xf numFmtId="0" fontId="40" fillId="15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" fontId="0" fillId="19" borderId="1" xfId="0" quotePrefix="1" applyNumberFormat="1" applyFill="1" applyBorder="1" applyAlignment="1">
      <alignment horizontal="center" vertical="center" wrapText="1"/>
    </xf>
    <xf numFmtId="0" fontId="0" fillId="19" borderId="1" xfId="0" applyFill="1" applyBorder="1"/>
    <xf numFmtId="0" fontId="9" fillId="19" borderId="1" xfId="0" applyFont="1" applyFill="1" applyBorder="1" applyAlignment="1">
      <alignment horizontal="center" vertical="center"/>
    </xf>
    <xf numFmtId="1" fontId="0" fillId="19" borderId="1" xfId="0" quotePrefix="1" applyNumberForma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0" fillId="15" borderId="1" xfId="0" applyFont="1" applyFill="1" applyBorder="1" applyAlignment="1">
      <alignment horizontal="center" vertical="center" wrapText="1"/>
    </xf>
    <xf numFmtId="0" fontId="40" fillId="21" borderId="1" xfId="0" applyFont="1" applyFill="1" applyBorder="1" applyAlignment="1">
      <alignment horizontal="center" vertical="center" wrapText="1"/>
    </xf>
    <xf numFmtId="0" fontId="40" fillId="21" borderId="1" xfId="0" applyFont="1" applyFill="1" applyBorder="1" applyAlignment="1">
      <alignment horizontal="left" vertical="center" wrapText="1"/>
    </xf>
    <xf numFmtId="0" fontId="0" fillId="21" borderId="10" xfId="0" applyFont="1" applyFill="1" applyBorder="1" applyAlignment="1">
      <alignment horizontal="center" vertical="center" wrapText="1"/>
    </xf>
    <xf numFmtId="0" fontId="0" fillId="21" borderId="1" xfId="0" applyFont="1" applyFill="1" applyBorder="1" applyAlignment="1">
      <alignment horizontal="center" vertical="center"/>
    </xf>
    <xf numFmtId="0" fontId="0" fillId="21" borderId="0" xfId="0" applyFont="1" applyFill="1" applyAlignment="1">
      <alignment horizontal="center" vertical="center"/>
    </xf>
    <xf numFmtId="0" fontId="51" fillId="21" borderId="1" xfId="0" applyFont="1" applyFill="1" applyBorder="1" applyAlignment="1">
      <alignment horizontal="center" vertical="center"/>
    </xf>
    <xf numFmtId="0" fontId="25" fillId="21" borderId="1" xfId="0" applyFont="1" applyFill="1" applyBorder="1" applyAlignment="1">
      <alignment horizontal="center" vertical="center"/>
    </xf>
    <xf numFmtId="0" fontId="21" fillId="21" borderId="1" xfId="0" applyFont="1" applyFill="1" applyBorder="1" applyAlignment="1">
      <alignment horizontal="center" vertical="center"/>
    </xf>
    <xf numFmtId="0" fontId="35" fillId="21" borderId="1" xfId="0" applyFont="1" applyFill="1" applyBorder="1" applyAlignment="1">
      <alignment vertical="center" wrapText="1"/>
    </xf>
    <xf numFmtId="0" fontId="45" fillId="9" borderId="1" xfId="0" applyFont="1" applyFill="1" applyBorder="1" applyAlignment="1">
      <alignment horizontal="center" vertical="center" wrapText="1"/>
    </xf>
    <xf numFmtId="0" fontId="39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wrapText="1"/>
    </xf>
    <xf numFmtId="0" fontId="16" fillId="9" borderId="1" xfId="0" applyFont="1" applyFill="1" applyBorder="1" applyAlignment="1">
      <alignment horizontal="center"/>
    </xf>
    <xf numFmtId="0" fontId="17" fillId="9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45" fillId="9" borderId="1" xfId="0" applyFont="1" applyFill="1" applyBorder="1" applyAlignment="1">
      <alignment horizontal="center" vertical="center"/>
    </xf>
    <xf numFmtId="0" fontId="27" fillId="9" borderId="0" xfId="0" applyFont="1" applyFill="1"/>
    <xf numFmtId="0" fontId="0" fillId="0" borderId="1" xfId="0" applyFont="1" applyFill="1" applyBorder="1"/>
    <xf numFmtId="0" fontId="17" fillId="9" borderId="1" xfId="0" applyFont="1" applyFill="1" applyBorder="1" applyAlignment="1">
      <alignment horizontal="center" vertical="center" wrapText="1"/>
    </xf>
    <xf numFmtId="0" fontId="27" fillId="0" borderId="0" xfId="0" applyFont="1" applyFill="1"/>
    <xf numFmtId="0" fontId="27" fillId="9" borderId="1" xfId="0" applyFont="1" applyFill="1" applyBorder="1"/>
    <xf numFmtId="0" fontId="27" fillId="9" borderId="1" xfId="0" applyFont="1" applyFill="1" applyBorder="1" applyAlignment="1">
      <alignment horizontal="center" vertical="center"/>
    </xf>
    <xf numFmtId="0" fontId="30" fillId="9" borderId="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7" fillId="0" borderId="0" xfId="2" applyFont="1"/>
    <xf numFmtId="0" fontId="31" fillId="0" borderId="0" xfId="2" applyFont="1"/>
    <xf numFmtId="0" fontId="16" fillId="0" borderId="1" xfId="2" applyFont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/>
    </xf>
    <xf numFmtId="0" fontId="27" fillId="0" borderId="1" xfId="2" applyFont="1" applyFill="1" applyBorder="1" applyAlignment="1">
      <alignment horizontal="center" vertical="center"/>
    </xf>
    <xf numFmtId="0" fontId="54" fillId="0" borderId="1" xfId="2" applyFont="1" applyBorder="1" applyAlignment="1">
      <alignment horizontal="center" vertical="center"/>
    </xf>
    <xf numFmtId="0" fontId="54" fillId="0" borderId="1" xfId="2" applyFont="1" applyFill="1" applyBorder="1" applyAlignment="1">
      <alignment horizontal="center" vertical="center"/>
    </xf>
    <xf numFmtId="0" fontId="22" fillId="0" borderId="1" xfId="2" applyFont="1" applyFill="1" applyBorder="1" applyAlignment="1">
      <alignment horizontal="center" vertical="center" wrapText="1"/>
    </xf>
    <xf numFmtId="0" fontId="27" fillId="0" borderId="1" xfId="2" applyFont="1" applyBorder="1" applyAlignment="1">
      <alignment vertical="center" wrapText="1"/>
    </xf>
    <xf numFmtId="0" fontId="30" fillId="0" borderId="1" xfId="2" applyFont="1" applyBorder="1" applyAlignment="1">
      <alignment horizontal="center" vertical="center"/>
    </xf>
    <xf numFmtId="0" fontId="54" fillId="0" borderId="1" xfId="2" applyFont="1" applyFill="1" applyBorder="1"/>
    <xf numFmtId="0" fontId="54" fillId="0" borderId="0" xfId="2" applyFont="1" applyFill="1"/>
    <xf numFmtId="0" fontId="16" fillId="0" borderId="1" xfId="2" applyFont="1" applyFill="1" applyBorder="1" applyAlignment="1">
      <alignment horizontal="left" vertical="center" wrapText="1"/>
    </xf>
    <xf numFmtId="0" fontId="54" fillId="0" borderId="0" xfId="2" applyFont="1"/>
    <xf numFmtId="0" fontId="27" fillId="15" borderId="1" xfId="2" applyFont="1" applyFill="1" applyBorder="1" applyAlignment="1">
      <alignment horizontal="center" vertical="center"/>
    </xf>
    <xf numFmtId="0" fontId="27" fillId="0" borderId="1" xfId="2" applyFont="1" applyFill="1" applyBorder="1"/>
    <xf numFmtId="0" fontId="17" fillId="0" borderId="1" xfId="2" applyFont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0" fontId="27" fillId="0" borderId="1" xfId="2" applyFont="1" applyBorder="1"/>
    <xf numFmtId="0" fontId="17" fillId="0" borderId="0" xfId="2" applyFont="1" applyBorder="1" applyAlignment="1">
      <alignment horizontal="center" vertical="center" wrapText="1"/>
    </xf>
    <xf numFmtId="0" fontId="27" fillId="0" borderId="0" xfId="2" applyFont="1" applyBorder="1" applyAlignment="1">
      <alignment horizontal="center" vertical="center"/>
    </xf>
    <xf numFmtId="0" fontId="30" fillId="0" borderId="0" xfId="2" applyFont="1" applyBorder="1" applyAlignment="1">
      <alignment horizontal="center" vertical="center"/>
    </xf>
    <xf numFmtId="0" fontId="54" fillId="0" borderId="0" xfId="2" applyFont="1" applyFill="1" applyBorder="1" applyAlignment="1">
      <alignment horizontal="center" vertical="center"/>
    </xf>
    <xf numFmtId="0" fontId="30" fillId="0" borderId="0" xfId="2" applyFont="1" applyFill="1" applyBorder="1" applyAlignment="1">
      <alignment horizontal="center" vertical="center"/>
    </xf>
    <xf numFmtId="0" fontId="54" fillId="0" borderId="0" xfId="2" applyFont="1" applyFill="1" applyBorder="1"/>
    <xf numFmtId="0" fontId="30" fillId="0" borderId="0" xfId="2" applyFont="1" applyFill="1" applyBorder="1" applyAlignment="1">
      <alignment horizontal="center"/>
    </xf>
    <xf numFmtId="0" fontId="54" fillId="0" borderId="0" xfId="2" applyFont="1" applyBorder="1"/>
    <xf numFmtId="0" fontId="54" fillId="0" borderId="0" xfId="2" applyFont="1" applyBorder="1" applyAlignment="1">
      <alignment horizontal="center" vertical="center"/>
    </xf>
    <xf numFmtId="0" fontId="27" fillId="0" borderId="0" xfId="2" applyFont="1" applyFill="1" applyBorder="1" applyAlignment="1">
      <alignment horizontal="center" vertical="center"/>
    </xf>
    <xf numFmtId="0" fontId="3" fillId="0" borderId="0" xfId="4"/>
    <xf numFmtId="0" fontId="3" fillId="0" borderId="0" xfId="4" applyFont="1"/>
    <xf numFmtId="0" fontId="16" fillId="0" borderId="1" xfId="4" applyFont="1" applyBorder="1" applyAlignment="1">
      <alignment horizontal="center" vertical="center" wrapText="1"/>
    </xf>
    <xf numFmtId="0" fontId="16" fillId="9" borderId="1" xfId="4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16" fillId="9" borderId="2" xfId="4" applyFont="1" applyFill="1" applyBorder="1" applyAlignment="1">
      <alignment horizontal="center" vertical="center" wrapText="1"/>
    </xf>
    <xf numFmtId="0" fontId="35" fillId="17" borderId="1" xfId="4" applyFont="1" applyFill="1" applyBorder="1" applyAlignment="1">
      <alignment horizontal="center" vertical="center" wrapText="1"/>
    </xf>
    <xf numFmtId="0" fontId="50" fillId="17" borderId="1" xfId="4" applyFont="1" applyFill="1" applyBorder="1" applyAlignment="1">
      <alignment horizontal="center" vertical="center" wrapText="1"/>
    </xf>
    <xf numFmtId="0" fontId="56" fillId="9" borderId="1" xfId="4" applyFont="1" applyFill="1" applyBorder="1" applyAlignment="1">
      <alignment horizontal="center" vertical="center" wrapText="1"/>
    </xf>
    <xf numFmtId="0" fontId="35" fillId="17" borderId="1" xfId="4" applyFont="1" applyFill="1" applyBorder="1" applyAlignment="1">
      <alignment vertical="center" wrapText="1"/>
    </xf>
    <xf numFmtId="0" fontId="40" fillId="17" borderId="1" xfId="4" applyFont="1" applyFill="1" applyBorder="1" applyAlignment="1">
      <alignment horizontal="left" vertical="center" wrapText="1"/>
    </xf>
    <xf numFmtId="0" fontId="35" fillId="9" borderId="1" xfId="4" applyFont="1" applyFill="1" applyBorder="1" applyAlignment="1">
      <alignment horizontal="center" vertical="center" wrapText="1"/>
    </xf>
    <xf numFmtId="0" fontId="40" fillId="17" borderId="1" xfId="4" applyFont="1" applyFill="1" applyBorder="1" applyAlignment="1">
      <alignment horizontal="center" vertical="center" wrapText="1"/>
    </xf>
    <xf numFmtId="0" fontId="40" fillId="9" borderId="1" xfId="4" applyFont="1" applyFill="1" applyBorder="1" applyAlignment="1">
      <alignment horizontal="center" vertical="center" wrapText="1"/>
    </xf>
    <xf numFmtId="0" fontId="40" fillId="17" borderId="1" xfId="4" applyFont="1" applyFill="1" applyBorder="1" applyAlignment="1">
      <alignment vertical="center" wrapText="1"/>
    </xf>
    <xf numFmtId="0" fontId="3" fillId="0" borderId="1" xfId="4" applyFont="1" applyBorder="1"/>
    <xf numFmtId="0" fontId="39" fillId="0" borderId="1" xfId="4" applyFont="1" applyBorder="1" applyAlignment="1">
      <alignment horizontal="center" vertical="center" wrapText="1"/>
    </xf>
    <xf numFmtId="0" fontId="39" fillId="0" borderId="1" xfId="4" applyFont="1" applyFill="1" applyBorder="1" applyAlignment="1">
      <alignment horizontal="center" vertical="center" wrapText="1"/>
    </xf>
    <xf numFmtId="0" fontId="39" fillId="9" borderId="1" xfId="4" applyFont="1" applyFill="1" applyBorder="1" applyAlignment="1">
      <alignment horizontal="center" vertical="center" wrapText="1"/>
    </xf>
    <xf numFmtId="0" fontId="28" fillId="0" borderId="1" xfId="4" applyFont="1" applyBorder="1" applyAlignment="1">
      <alignment vertical="center" wrapText="1"/>
    </xf>
    <xf numFmtId="0" fontId="16" fillId="0" borderId="1" xfId="4" applyFont="1" applyBorder="1" applyAlignment="1">
      <alignment vertical="center" wrapText="1"/>
    </xf>
    <xf numFmtId="0" fontId="57" fillId="0" borderId="1" xfId="4" applyFont="1" applyBorder="1" applyAlignment="1">
      <alignment horizontal="center" vertical="center" wrapText="1"/>
    </xf>
    <xf numFmtId="0" fontId="17" fillId="0" borderId="1" xfId="4" applyFont="1" applyBorder="1" applyAlignment="1">
      <alignment horizontal="center" vertical="center" wrapText="1"/>
    </xf>
    <xf numFmtId="0" fontId="17" fillId="9" borderId="1" xfId="4" applyFont="1" applyFill="1" applyBorder="1" applyAlignment="1">
      <alignment horizontal="center" vertical="center" wrapText="1"/>
    </xf>
    <xf numFmtId="0" fontId="50" fillId="9" borderId="1" xfId="4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/>
    </xf>
    <xf numFmtId="0" fontId="55" fillId="0" borderId="1" xfId="4" applyFont="1" applyFill="1" applyBorder="1" applyAlignment="1">
      <alignment horizontal="center" vertical="center"/>
    </xf>
    <xf numFmtId="0" fontId="36" fillId="9" borderId="1" xfId="4" applyFont="1" applyFill="1" applyBorder="1" applyAlignment="1">
      <alignment horizontal="center" vertical="center" wrapText="1"/>
    </xf>
    <xf numFmtId="0" fontId="35" fillId="0" borderId="1" xfId="4" applyFont="1" applyFill="1" applyBorder="1" applyAlignment="1">
      <alignment vertical="center" wrapText="1"/>
    </xf>
    <xf numFmtId="0" fontId="35" fillId="15" borderId="1" xfId="4" applyFont="1" applyFill="1" applyBorder="1" applyAlignment="1">
      <alignment horizontal="center" vertical="center" wrapText="1"/>
    </xf>
    <xf numFmtId="0" fontId="50" fillId="15" borderId="1" xfId="4" applyFont="1" applyFill="1" applyBorder="1" applyAlignment="1">
      <alignment horizontal="center" vertical="center" wrapText="1"/>
    </xf>
    <xf numFmtId="0" fontId="53" fillId="0" borderId="1" xfId="4" applyFont="1" applyFill="1" applyBorder="1" applyAlignment="1">
      <alignment horizontal="center" vertical="center" wrapText="1"/>
    </xf>
    <xf numFmtId="0" fontId="53" fillId="9" borderId="1" xfId="4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wrapText="1"/>
    </xf>
    <xf numFmtId="0" fontId="4" fillId="0" borderId="0" xfId="2" applyFont="1"/>
    <xf numFmtId="0" fontId="4" fillId="0" borderId="0" xfId="2" applyFont="1" applyFill="1"/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vertical="center"/>
    </xf>
    <xf numFmtId="0" fontId="4" fillId="0" borderId="19" xfId="2" applyFont="1" applyFill="1" applyBorder="1" applyAlignment="1">
      <alignment horizont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/>
    </xf>
    <xf numFmtId="0" fontId="4" fillId="0" borderId="19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6" fillId="0" borderId="1" xfId="2" applyFont="1" applyBorder="1" applyAlignment="1">
      <alignment horizontal="left" vertical="center" wrapText="1"/>
    </xf>
    <xf numFmtId="0" fontId="51" fillId="0" borderId="1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21" fillId="0" borderId="1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15" borderId="2" xfId="2" applyFont="1" applyFill="1" applyBorder="1" applyAlignment="1">
      <alignment horizontal="center" vertical="center" wrapText="1"/>
    </xf>
    <xf numFmtId="0" fontId="4" fillId="15" borderId="1" xfId="2" applyFont="1" applyFill="1" applyBorder="1" applyAlignment="1">
      <alignment horizontal="left" vertical="center" wrapText="1"/>
    </xf>
    <xf numFmtId="0" fontId="40" fillId="15" borderId="1" xfId="2" applyFont="1" applyFill="1" applyBorder="1" applyAlignment="1">
      <alignment horizontal="center" vertical="center" wrapText="1"/>
    </xf>
    <xf numFmtId="0" fontId="4" fillId="15" borderId="1" xfId="2" applyFont="1" applyFill="1" applyBorder="1" applyAlignment="1">
      <alignment horizontal="center" vertical="center"/>
    </xf>
    <xf numFmtId="0" fontId="40" fillId="15" borderId="1" xfId="2" applyFont="1" applyFill="1" applyBorder="1" applyAlignment="1">
      <alignment horizontal="left" vertical="center" wrapText="1"/>
    </xf>
    <xf numFmtId="0" fontId="36" fillId="15" borderId="1" xfId="2" applyFont="1" applyFill="1" applyBorder="1" applyAlignment="1">
      <alignment horizontal="center" vertical="center" wrapText="1"/>
    </xf>
    <xf numFmtId="0" fontId="50" fillId="15" borderId="1" xfId="2" applyFont="1" applyFill="1" applyBorder="1" applyAlignment="1">
      <alignment horizontal="center" vertical="center" wrapText="1"/>
    </xf>
    <xf numFmtId="0" fontId="40" fillId="0" borderId="1" xfId="2" applyFont="1" applyFill="1" applyBorder="1" applyAlignment="1">
      <alignment horizontal="center" vertical="center" wrapText="1"/>
    </xf>
    <xf numFmtId="0" fontId="40" fillId="0" borderId="1" xfId="2" applyFont="1" applyFill="1" applyBorder="1" applyAlignment="1">
      <alignment horizontal="left" vertical="center" wrapText="1"/>
    </xf>
    <xf numFmtId="0" fontId="50" fillId="0" borderId="1" xfId="2" applyFont="1" applyFill="1" applyBorder="1" applyAlignment="1">
      <alignment horizontal="center" vertical="center" wrapText="1"/>
    </xf>
    <xf numFmtId="0" fontId="35" fillId="0" borderId="1" xfId="2" applyFont="1" applyBorder="1" applyAlignment="1">
      <alignment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0" fillId="0" borderId="1" xfId="2" applyFont="1" applyBorder="1" applyAlignment="1">
      <alignment vertical="center" wrapText="1"/>
    </xf>
    <xf numFmtId="0" fontId="33" fillId="0" borderId="1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" xfId="2" applyFont="1" applyBorder="1"/>
    <xf numFmtId="0" fontId="4" fillId="0" borderId="1" xfId="2" applyFont="1" applyFill="1" applyBorder="1"/>
    <xf numFmtId="0" fontId="4" fillId="0" borderId="1" xfId="2" applyFont="1" applyBorder="1" applyAlignment="1">
      <alignment wrapText="1"/>
    </xf>
    <xf numFmtId="0" fontId="32" fillId="0" borderId="1" xfId="2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33" fillId="0" borderId="0" xfId="2" applyFont="1" applyBorder="1" applyAlignment="1">
      <alignment horizontal="left" vertical="center" wrapText="1"/>
    </xf>
    <xf numFmtId="0" fontId="4" fillId="0" borderId="0" xfId="2" applyFont="1" applyBorder="1" applyAlignment="1">
      <alignment wrapText="1"/>
    </xf>
    <xf numFmtId="0" fontId="4" fillId="0" borderId="0" xfId="2" applyFont="1" applyBorder="1"/>
    <xf numFmtId="0" fontId="4" fillId="0" borderId="1" xfId="2" applyFont="1" applyBorder="1" applyAlignment="1">
      <alignment horizontal="left" vertical="center" wrapText="1"/>
    </xf>
    <xf numFmtId="166" fontId="4" fillId="0" borderId="0" xfId="2" applyNumberFormat="1" applyFont="1"/>
    <xf numFmtId="166" fontId="0" fillId="0" borderId="1" xfId="3" applyNumberFormat="1" applyFont="1" applyBorder="1" applyAlignment="1">
      <alignment horizontal="left" vertical="center"/>
    </xf>
    <xf numFmtId="166" fontId="25" fillId="0" borderId="1" xfId="3" applyNumberFormat="1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166" fontId="4" fillId="0" borderId="1" xfId="2" applyNumberFormat="1" applyFont="1" applyBorder="1" applyAlignment="1">
      <alignment horizontal="left" vertical="center"/>
    </xf>
    <xf numFmtId="166" fontId="4" fillId="0" borderId="0" xfId="2" applyNumberFormat="1" applyFont="1" applyAlignment="1">
      <alignment horizontal="left" vertical="center"/>
    </xf>
    <xf numFmtId="0" fontId="4" fillId="9" borderId="1" xfId="2" applyFont="1" applyFill="1" applyBorder="1" applyAlignment="1">
      <alignment horizontal="center" vertical="center" wrapText="1"/>
    </xf>
    <xf numFmtId="0" fontId="4" fillId="9" borderId="1" xfId="2" applyFont="1" applyFill="1" applyBorder="1" applyAlignment="1">
      <alignment vertical="center"/>
    </xf>
    <xf numFmtId="0" fontId="4" fillId="9" borderId="1" xfId="2" applyFont="1" applyFill="1" applyBorder="1" applyAlignment="1">
      <alignment horizontal="center" vertical="center"/>
    </xf>
    <xf numFmtId="0" fontId="51" fillId="9" borderId="1" xfId="2" applyFont="1" applyFill="1" applyBorder="1" applyAlignment="1">
      <alignment horizontal="center" vertical="center"/>
    </xf>
    <xf numFmtId="0" fontId="21" fillId="9" borderId="1" xfId="2" applyFont="1" applyFill="1" applyBorder="1" applyAlignment="1">
      <alignment horizontal="center" vertical="center"/>
    </xf>
    <xf numFmtId="0" fontId="36" fillId="9" borderId="1" xfId="2" applyFont="1" applyFill="1" applyBorder="1" applyAlignment="1">
      <alignment horizontal="center" vertical="center" wrapText="1"/>
    </xf>
    <xf numFmtId="0" fontId="50" fillId="9" borderId="1" xfId="2" applyFont="1" applyFill="1" applyBorder="1" applyAlignment="1">
      <alignment horizontal="center" vertical="center" wrapText="1"/>
    </xf>
    <xf numFmtId="0" fontId="4" fillId="9" borderId="1" xfId="2" applyFont="1" applyFill="1" applyBorder="1"/>
    <xf numFmtId="0" fontId="32" fillId="9" borderId="1" xfId="2" applyFont="1" applyFill="1" applyBorder="1" applyAlignment="1">
      <alignment horizontal="center" vertical="center"/>
    </xf>
    <xf numFmtId="0" fontId="36" fillId="0" borderId="1" xfId="2" applyFont="1" applyFill="1" applyBorder="1" applyAlignment="1">
      <alignment horizontal="center" vertical="center" wrapText="1"/>
    </xf>
    <xf numFmtId="0" fontId="40" fillId="0" borderId="1" xfId="2" applyFont="1" applyBorder="1" applyAlignment="1">
      <alignment horizontal="left" vertical="center" wrapText="1"/>
    </xf>
    <xf numFmtId="0" fontId="16" fillId="9" borderId="1" xfId="2" applyFont="1" applyFill="1" applyBorder="1" applyAlignment="1">
      <alignment horizontal="center" vertical="center" wrapText="1"/>
    </xf>
    <xf numFmtId="0" fontId="22" fillId="9" borderId="1" xfId="2" applyFont="1" applyFill="1" applyBorder="1" applyAlignment="1">
      <alignment horizontal="center" vertical="center" wrapText="1"/>
    </xf>
    <xf numFmtId="0" fontId="54" fillId="9" borderId="0" xfId="2" applyFont="1" applyFill="1"/>
    <xf numFmtId="0" fontId="17" fillId="9" borderId="1" xfId="0" applyFont="1" applyFill="1" applyBorder="1" applyAlignment="1">
      <alignment horizontal="center" vertical="center" wrapText="1"/>
    </xf>
    <xf numFmtId="0" fontId="40" fillId="17" borderId="1" xfId="4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/>
    </xf>
    <xf numFmtId="0" fontId="53" fillId="0" borderId="1" xfId="4" applyFont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/>
    </xf>
    <xf numFmtId="0" fontId="21" fillId="15" borderId="1" xfId="2" applyFont="1" applyFill="1" applyBorder="1" applyAlignment="1">
      <alignment horizontal="center" vertical="center"/>
    </xf>
    <xf numFmtId="0" fontId="49" fillId="0" borderId="0" xfId="2" applyFont="1" applyFill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17" fillId="9" borderId="1" xfId="2" applyFont="1" applyFill="1" applyBorder="1" applyAlignment="1">
      <alignment horizontal="center" vertical="center" wrapText="1"/>
    </xf>
    <xf numFmtId="0" fontId="40" fillId="17" borderId="1" xfId="4" applyFont="1" applyFill="1" applyBorder="1" applyAlignment="1">
      <alignment horizontal="left" vertical="center" wrapText="1"/>
    </xf>
    <xf numFmtId="0" fontId="40" fillId="15" borderId="1" xfId="0" applyFont="1" applyFill="1" applyBorder="1" applyAlignment="1">
      <alignment horizontal="center" vertical="center" wrapText="1"/>
    </xf>
    <xf numFmtId="0" fontId="17" fillId="22" borderId="1" xfId="2" applyFont="1" applyFill="1" applyBorder="1" applyAlignment="1">
      <alignment horizontal="center" vertical="center" wrapText="1"/>
    </xf>
    <xf numFmtId="0" fontId="16" fillId="22" borderId="1" xfId="2" applyFont="1" applyFill="1" applyBorder="1" applyAlignment="1">
      <alignment horizontal="center" vertical="center" wrapText="1"/>
    </xf>
    <xf numFmtId="0" fontId="22" fillId="22" borderId="1" xfId="2" applyFont="1" applyFill="1" applyBorder="1" applyAlignment="1">
      <alignment horizontal="center" vertical="center" wrapText="1"/>
    </xf>
    <xf numFmtId="0" fontId="54" fillId="22" borderId="0" xfId="2" applyFont="1" applyFill="1"/>
    <xf numFmtId="0" fontId="30" fillId="0" borderId="1" xfId="2" applyFont="1" applyFill="1" applyBorder="1" applyAlignment="1">
      <alignment horizontal="center" vertical="center"/>
    </xf>
    <xf numFmtId="0" fontId="30" fillId="0" borderId="1" xfId="2" applyFont="1" applyFill="1" applyBorder="1"/>
    <xf numFmtId="0" fontId="18" fillId="0" borderId="1" xfId="2" applyFont="1" applyFill="1" applyBorder="1" applyAlignment="1">
      <alignment horizontal="center" vertical="center" wrapText="1"/>
    </xf>
    <xf numFmtId="0" fontId="4" fillId="22" borderId="1" xfId="2" applyFont="1" applyFill="1" applyBorder="1" applyAlignment="1">
      <alignment horizontal="center" vertical="center" wrapText="1"/>
    </xf>
    <xf numFmtId="0" fontId="4" fillId="22" borderId="1" xfId="2" applyFont="1" applyFill="1" applyBorder="1" applyAlignment="1">
      <alignment vertical="center"/>
    </xf>
    <xf numFmtId="0" fontId="4" fillId="22" borderId="1" xfId="2" applyFont="1" applyFill="1" applyBorder="1" applyAlignment="1">
      <alignment horizontal="center" vertical="center"/>
    </xf>
    <xf numFmtId="0" fontId="21" fillId="22" borderId="1" xfId="2" applyFont="1" applyFill="1" applyBorder="1" applyAlignment="1">
      <alignment horizontal="center" vertical="center"/>
    </xf>
    <xf numFmtId="0" fontId="50" fillId="22" borderId="1" xfId="2" applyFont="1" applyFill="1" applyBorder="1" applyAlignment="1">
      <alignment horizontal="center" vertical="center" wrapText="1"/>
    </xf>
    <xf numFmtId="0" fontId="51" fillId="22" borderId="1" xfId="2" applyFont="1" applyFill="1" applyBorder="1" applyAlignment="1">
      <alignment horizontal="center" vertical="center"/>
    </xf>
    <xf numFmtId="0" fontId="32" fillId="22" borderId="1" xfId="2" applyFont="1" applyFill="1" applyBorder="1" applyAlignment="1">
      <alignment horizontal="center" vertical="center"/>
    </xf>
    <xf numFmtId="0" fontId="3" fillId="9" borderId="1" xfId="4" applyFont="1" applyFill="1" applyBorder="1" applyAlignment="1">
      <alignment horizontal="center" vertical="center"/>
    </xf>
    <xf numFmtId="0" fontId="17" fillId="22" borderId="1" xfId="0" applyFont="1" applyFill="1" applyBorder="1" applyAlignment="1">
      <alignment horizontal="center" vertical="center" wrapText="1"/>
    </xf>
    <xf numFmtId="0" fontId="17" fillId="22" borderId="1" xfId="4" applyFont="1" applyFill="1" applyBorder="1" applyAlignment="1">
      <alignment horizontal="center" vertical="center" wrapText="1"/>
    </xf>
    <xf numFmtId="0" fontId="0" fillId="22" borderId="1" xfId="0" applyFont="1" applyFill="1" applyBorder="1" applyAlignment="1">
      <alignment horizontal="center" vertical="center"/>
    </xf>
    <xf numFmtId="0" fontId="0" fillId="22" borderId="1" xfId="0" applyFont="1" applyFill="1" applyBorder="1"/>
    <xf numFmtId="0" fontId="39" fillId="22" borderId="1" xfId="4" applyFont="1" applyFill="1" applyBorder="1" applyAlignment="1">
      <alignment horizontal="center" vertical="center" wrapText="1"/>
    </xf>
    <xf numFmtId="0" fontId="21" fillId="22" borderId="1" xfId="0" applyFont="1" applyFill="1" applyBorder="1" applyAlignment="1">
      <alignment horizontal="center" vertical="center"/>
    </xf>
    <xf numFmtId="0" fontId="53" fillId="22" borderId="1" xfId="4" applyFont="1" applyFill="1" applyBorder="1" applyAlignment="1">
      <alignment horizontal="center" vertical="center" wrapText="1"/>
    </xf>
    <xf numFmtId="0" fontId="16" fillId="22" borderId="1" xfId="0" applyFont="1" applyFill="1" applyBorder="1" applyAlignment="1">
      <alignment horizontal="center" vertical="center" wrapText="1"/>
    </xf>
    <xf numFmtId="0" fontId="16" fillId="22" borderId="1" xfId="4" applyFont="1" applyFill="1" applyBorder="1" applyAlignment="1">
      <alignment horizontal="center" vertical="center" wrapText="1"/>
    </xf>
    <xf numFmtId="0" fontId="16" fillId="22" borderId="2" xfId="4" applyFont="1" applyFill="1" applyBorder="1" applyAlignment="1">
      <alignment horizontal="center" vertical="center" wrapText="1"/>
    </xf>
    <xf numFmtId="0" fontId="0" fillId="17" borderId="1" xfId="0" applyFont="1" applyFill="1" applyBorder="1" applyAlignment="1">
      <alignment horizontal="center" vertical="center"/>
    </xf>
    <xf numFmtId="0" fontId="41" fillId="17" borderId="1" xfId="4" applyFont="1" applyFill="1" applyBorder="1" applyAlignment="1">
      <alignment horizontal="center" vertical="center" wrapText="1"/>
    </xf>
    <xf numFmtId="0" fontId="56" fillId="17" borderId="1" xfId="4" applyFont="1" applyFill="1" applyBorder="1" applyAlignment="1">
      <alignment horizontal="center" vertical="center" wrapText="1"/>
    </xf>
    <xf numFmtId="0" fontId="16" fillId="15" borderId="1" xfId="0" applyFont="1" applyFill="1" applyBorder="1" applyAlignment="1">
      <alignment horizontal="center" vertical="center" wrapText="1"/>
    </xf>
    <xf numFmtId="0" fontId="3" fillId="22" borderId="1" xfId="4" applyFont="1" applyFill="1" applyBorder="1" applyAlignment="1">
      <alignment horizontal="center" vertical="center"/>
    </xf>
    <xf numFmtId="0" fontId="27" fillId="0" borderId="1" xfId="2" applyFont="1" applyBorder="1" applyAlignment="1">
      <alignment horizontal="center" vertical="center" wrapText="1"/>
    </xf>
    <xf numFmtId="0" fontId="54" fillId="0" borderId="1" xfId="2" applyFont="1" applyFill="1" applyBorder="1" applyAlignment="1">
      <alignment horizontal="center"/>
    </xf>
    <xf numFmtId="0" fontId="27" fillId="17" borderId="1" xfId="2" applyFont="1" applyFill="1" applyBorder="1" applyAlignment="1">
      <alignment horizontal="center" vertical="center" wrapText="1"/>
    </xf>
    <xf numFmtId="0" fontId="27" fillId="17" borderId="1" xfId="2" applyFont="1" applyFill="1" applyBorder="1" applyAlignment="1">
      <alignment vertical="center" wrapText="1"/>
    </xf>
    <xf numFmtId="0" fontId="22" fillId="17" borderId="1" xfId="2" applyFont="1" applyFill="1" applyBorder="1" applyAlignment="1">
      <alignment horizontal="center" vertical="center" wrapText="1"/>
    </xf>
    <xf numFmtId="0" fontId="54" fillId="17" borderId="1" xfId="2" applyFont="1" applyFill="1" applyBorder="1" applyAlignment="1">
      <alignment horizontal="center" vertical="center"/>
    </xf>
    <xf numFmtId="0" fontId="27" fillId="17" borderId="0" xfId="2" applyFont="1" applyFill="1"/>
    <xf numFmtId="0" fontId="54" fillId="17" borderId="0" xfId="2" applyFont="1" applyFill="1" applyBorder="1" applyAlignment="1">
      <alignment horizontal="center" vertical="center"/>
    </xf>
    <xf numFmtId="0" fontId="18" fillId="22" borderId="1" xfId="2" applyFont="1" applyFill="1" applyBorder="1" applyAlignment="1">
      <alignment horizontal="center" vertical="center" wrapText="1"/>
    </xf>
    <xf numFmtId="0" fontId="18" fillId="9" borderId="1" xfId="2" applyFont="1" applyFill="1" applyBorder="1" applyAlignment="1">
      <alignment horizontal="center" vertical="center" wrapText="1"/>
    </xf>
    <xf numFmtId="0" fontId="18" fillId="17" borderId="1" xfId="2" applyFont="1" applyFill="1" applyBorder="1" applyAlignment="1">
      <alignment horizontal="center" vertical="center" wrapText="1"/>
    </xf>
    <xf numFmtId="0" fontId="36" fillId="17" borderId="1" xfId="4" applyFont="1" applyFill="1" applyBorder="1" applyAlignment="1">
      <alignment horizontal="center" vertical="center" wrapText="1"/>
    </xf>
    <xf numFmtId="0" fontId="55" fillId="0" borderId="1" xfId="4" applyFont="1" applyBorder="1" applyAlignment="1">
      <alignment horizontal="center"/>
    </xf>
    <xf numFmtId="0" fontId="57" fillId="9" borderId="1" xfId="4" applyFont="1" applyFill="1" applyBorder="1" applyAlignment="1">
      <alignment horizontal="center" vertical="center" wrapText="1"/>
    </xf>
    <xf numFmtId="0" fontId="2" fillId="0" borderId="0" xfId="4" applyFont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0" fillId="15" borderId="1" xfId="2" applyFont="1" applyFill="1" applyBorder="1" applyAlignment="1">
      <alignment horizontal="center" vertical="center" wrapText="1"/>
    </xf>
    <xf numFmtId="0" fontId="38" fillId="0" borderId="1" xfId="0" applyFont="1" applyBorder="1" applyAlignment="1">
      <alignment wrapText="1"/>
    </xf>
    <xf numFmtId="0" fontId="27" fillId="0" borderId="1" xfId="0" applyFont="1" applyBorder="1" applyAlignment="1">
      <alignment horizontal="center" vertical="center" wrapText="1"/>
    </xf>
    <xf numFmtId="0" fontId="27" fillId="23" borderId="1" xfId="2" applyFont="1" applyFill="1" applyBorder="1" applyAlignment="1">
      <alignment horizontal="center" vertical="center" wrapText="1"/>
    </xf>
    <xf numFmtId="0" fontId="27" fillId="23" borderId="1" xfId="2" applyFont="1" applyFill="1" applyBorder="1" applyAlignment="1">
      <alignment vertical="center" wrapText="1"/>
    </xf>
    <xf numFmtId="0" fontId="22" fillId="23" borderId="1" xfId="2" applyFont="1" applyFill="1" applyBorder="1" applyAlignment="1">
      <alignment horizontal="center" vertical="center" wrapText="1"/>
    </xf>
    <xf numFmtId="0" fontId="54" fillId="23" borderId="1" xfId="2" applyFont="1" applyFill="1" applyBorder="1" applyAlignment="1">
      <alignment horizontal="center" vertical="center"/>
    </xf>
    <xf numFmtId="0" fontId="23" fillId="23" borderId="20" xfId="0" applyFont="1" applyFill="1" applyBorder="1" applyAlignment="1">
      <alignment horizontal="center" vertical="center" wrapText="1"/>
    </xf>
    <xf numFmtId="0" fontId="27" fillId="0" borderId="14" xfId="2" applyFont="1" applyBorder="1"/>
    <xf numFmtId="0" fontId="27" fillId="0" borderId="7" xfId="2" applyFont="1" applyBorder="1"/>
    <xf numFmtId="0" fontId="27" fillId="0" borderId="15" xfId="2" applyFont="1" applyBorder="1"/>
    <xf numFmtId="0" fontId="27" fillId="0" borderId="16" xfId="2" applyFont="1" applyBorder="1"/>
    <xf numFmtId="0" fontId="27" fillId="0" borderId="18" xfId="2" applyFont="1" applyBorder="1"/>
    <xf numFmtId="0" fontId="27" fillId="0" borderId="17" xfId="2" applyFont="1" applyBorder="1"/>
    <xf numFmtId="0" fontId="27" fillId="0" borderId="2" xfId="2" applyFont="1" applyBorder="1"/>
    <xf numFmtId="0" fontId="27" fillId="23" borderId="11" xfId="2" applyFont="1" applyFill="1" applyBorder="1"/>
    <xf numFmtId="0" fontId="27" fillId="23" borderId="2" xfId="2" applyFont="1" applyFill="1" applyBorder="1"/>
    <xf numFmtId="0" fontId="27" fillId="23" borderId="1" xfId="2" applyFont="1" applyFill="1" applyBorder="1"/>
    <xf numFmtId="0" fontId="38" fillId="0" borderId="8" xfId="0" applyFont="1" applyBorder="1" applyAlignment="1">
      <alignment vertical="center"/>
    </xf>
    <xf numFmtId="0" fontId="38" fillId="0" borderId="9" xfId="0" applyFont="1" applyBorder="1" applyAlignment="1">
      <alignment vertical="center"/>
    </xf>
    <xf numFmtId="0" fontId="35" fillId="23" borderId="1" xfId="4" applyFont="1" applyFill="1" applyBorder="1" applyAlignment="1">
      <alignment vertical="center" wrapText="1"/>
    </xf>
    <xf numFmtId="0" fontId="50" fillId="23" borderId="1" xfId="4" applyFont="1" applyFill="1" applyBorder="1" applyAlignment="1">
      <alignment horizontal="center" vertical="center" wrapText="1"/>
    </xf>
    <xf numFmtId="0" fontId="3" fillId="0" borderId="1" xfId="4" applyBorder="1"/>
    <xf numFmtId="0" fontId="3" fillId="0" borderId="2" xfId="4" applyBorder="1"/>
    <xf numFmtId="0" fontId="3" fillId="0" borderId="7" xfId="4" applyFont="1" applyBorder="1"/>
    <xf numFmtId="0" fontId="3" fillId="0" borderId="15" xfId="4" applyFont="1" applyBorder="1"/>
    <xf numFmtId="0" fontId="3" fillId="0" borderId="18" xfId="4" applyFont="1" applyBorder="1"/>
    <xf numFmtId="0" fontId="3" fillId="0" borderId="17" xfId="4" applyFont="1" applyBorder="1"/>
    <xf numFmtId="0" fontId="40" fillId="23" borderId="11" xfId="4" applyFont="1" applyFill="1" applyBorder="1" applyAlignment="1">
      <alignment horizontal="left" vertical="center" wrapText="1"/>
    </xf>
    <xf numFmtId="0" fontId="38" fillId="0" borderId="8" xfId="0" applyFont="1" applyBorder="1" applyAlignment="1">
      <alignment wrapText="1"/>
    </xf>
    <xf numFmtId="0" fontId="35" fillId="0" borderId="1" xfId="0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 wrapText="1"/>
    </xf>
    <xf numFmtId="0" fontId="60" fillId="0" borderId="1" xfId="0" applyFont="1" applyBorder="1" applyAlignment="1">
      <alignment vertical="center"/>
    </xf>
    <xf numFmtId="0" fontId="50" fillId="24" borderId="1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/>
    </xf>
    <xf numFmtId="0" fontId="60" fillId="24" borderId="1" xfId="0" applyFont="1" applyFill="1" applyBorder="1" applyAlignment="1">
      <alignment horizontal="center" vertical="center" wrapText="1"/>
    </xf>
    <xf numFmtId="0" fontId="35" fillId="24" borderId="1" xfId="0" applyFont="1" applyFill="1" applyBorder="1" applyAlignment="1">
      <alignment horizontal="center" vertical="center" wrapText="1"/>
    </xf>
    <xf numFmtId="0" fontId="35" fillId="24" borderId="1" xfId="0" applyFont="1" applyFill="1" applyBorder="1" applyAlignment="1">
      <alignment vertical="center" wrapText="1"/>
    </xf>
    <xf numFmtId="0" fontId="4" fillId="24" borderId="1" xfId="0" applyFont="1" applyFill="1" applyBorder="1" applyAlignment="1">
      <alignment horizontal="center" vertical="center"/>
    </xf>
    <xf numFmtId="0" fontId="44" fillId="0" borderId="1" xfId="0" applyFont="1" applyBorder="1" applyAlignment="1">
      <alignment vertical="center" wrapText="1"/>
    </xf>
    <xf numFmtId="0" fontId="36" fillId="24" borderId="1" xfId="0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/>
    </xf>
    <xf numFmtId="0" fontId="54" fillId="9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0" fillId="9" borderId="1" xfId="0" applyFont="1" applyFill="1" applyBorder="1" applyAlignment="1">
      <alignment horizontal="center"/>
    </xf>
    <xf numFmtId="0" fontId="54" fillId="0" borderId="1" xfId="0" applyFont="1" applyBorder="1" applyAlignment="1">
      <alignment horizontal="center" vertical="center"/>
    </xf>
    <xf numFmtId="0" fontId="30" fillId="0" borderId="1" xfId="0" applyFont="1" applyFill="1" applyBorder="1" applyAlignment="1">
      <alignment horizontal="center"/>
    </xf>
    <xf numFmtId="0" fontId="54" fillId="0" borderId="1" xfId="0" applyFont="1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9" borderId="0" xfId="0" applyFont="1" applyFill="1" applyAlignment="1">
      <alignment horizontal="center"/>
    </xf>
    <xf numFmtId="0" fontId="54" fillId="9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54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/>
    </xf>
    <xf numFmtId="0" fontId="54" fillId="3" borderId="1" xfId="0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27" fillId="9" borderId="1" xfId="2" applyFont="1" applyFill="1" applyBorder="1"/>
    <xf numFmtId="0" fontId="54" fillId="9" borderId="1" xfId="2" applyFont="1" applyFill="1" applyBorder="1" applyAlignment="1">
      <alignment horizontal="center" vertical="center"/>
    </xf>
    <xf numFmtId="0" fontId="16" fillId="23" borderId="1" xfId="2" applyFont="1" applyFill="1" applyBorder="1" applyAlignment="1">
      <alignment horizontal="center" vertical="center" wrapText="1"/>
    </xf>
    <xf numFmtId="0" fontId="27" fillId="23" borderId="1" xfId="2" applyFont="1" applyFill="1" applyBorder="1" applyAlignment="1">
      <alignment horizontal="center" vertical="center"/>
    </xf>
    <xf numFmtId="0" fontId="16" fillId="0" borderId="0" xfId="2" applyFont="1" applyBorder="1" applyAlignment="1">
      <alignment vertical="center" wrapText="1"/>
    </xf>
    <xf numFmtId="0" fontId="27" fillId="9" borderId="1" xfId="2" applyFont="1" applyFill="1" applyBorder="1" applyAlignment="1">
      <alignment horizontal="center" vertical="center"/>
    </xf>
    <xf numFmtId="0" fontId="30" fillId="9" borderId="1" xfId="2" applyFont="1" applyFill="1" applyBorder="1" applyAlignment="1">
      <alignment horizontal="center" vertical="center"/>
    </xf>
    <xf numFmtId="0" fontId="54" fillId="9" borderId="1" xfId="2" applyFont="1" applyFill="1" applyBorder="1"/>
    <xf numFmtId="0" fontId="27" fillId="9" borderId="7" xfId="2" applyFont="1" applyFill="1" applyBorder="1"/>
    <xf numFmtId="0" fontId="27" fillId="9" borderId="18" xfId="2" applyFont="1" applyFill="1" applyBorder="1"/>
    <xf numFmtId="0" fontId="17" fillId="11" borderId="1" xfId="2" applyFont="1" applyFill="1" applyBorder="1" applyAlignment="1">
      <alignment horizontal="center" vertical="center" wrapText="1"/>
    </xf>
    <xf numFmtId="0" fontId="16" fillId="11" borderId="1" xfId="2" applyFont="1" applyFill="1" applyBorder="1" applyAlignment="1">
      <alignment horizontal="center" vertical="center" wrapText="1"/>
    </xf>
    <xf numFmtId="0" fontId="27" fillId="11" borderId="1" xfId="2" applyFont="1" applyFill="1" applyBorder="1"/>
    <xf numFmtId="0" fontId="22" fillId="11" borderId="1" xfId="2" applyFont="1" applyFill="1" applyBorder="1" applyAlignment="1">
      <alignment horizontal="center" vertical="center" wrapText="1"/>
    </xf>
    <xf numFmtId="0" fontId="54" fillId="11" borderId="0" xfId="2" applyFont="1" applyFill="1"/>
    <xf numFmtId="0" fontId="54" fillId="11" borderId="1" xfId="2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7" fillId="0" borderId="1" xfId="4" applyFont="1" applyFill="1" applyBorder="1" applyAlignment="1">
      <alignment horizontal="center" vertical="center" wrapText="1"/>
    </xf>
    <xf numFmtId="0" fontId="57" fillId="0" borderId="1" xfId="4" applyFont="1" applyFill="1" applyBorder="1" applyAlignment="1">
      <alignment horizontal="center" vertical="center" wrapText="1"/>
    </xf>
    <xf numFmtId="0" fontId="40" fillId="0" borderId="1" xfId="4" applyFont="1" applyFill="1" applyBorder="1" applyAlignment="1">
      <alignment horizontal="center" vertical="center" wrapText="1"/>
    </xf>
    <xf numFmtId="0" fontId="35" fillId="0" borderId="1" xfId="4" applyFont="1" applyFill="1" applyBorder="1" applyAlignment="1">
      <alignment horizontal="center" vertical="center" wrapText="1"/>
    </xf>
    <xf numFmtId="0" fontId="36" fillId="0" borderId="1" xfId="4" applyFont="1" applyFill="1" applyBorder="1" applyAlignment="1">
      <alignment horizontal="center" vertical="center" wrapText="1"/>
    </xf>
    <xf numFmtId="0" fontId="41" fillId="0" borderId="1" xfId="4" applyFont="1" applyFill="1" applyBorder="1" applyAlignment="1">
      <alignment horizontal="center" vertical="center" wrapText="1"/>
    </xf>
    <xf numFmtId="0" fontId="56" fillId="0" borderId="1" xfId="4" applyFont="1" applyFill="1" applyBorder="1" applyAlignment="1">
      <alignment horizontal="center" vertical="center" wrapText="1"/>
    </xf>
    <xf numFmtId="0" fontId="50" fillId="0" borderId="1" xfId="4" applyFont="1" applyFill="1" applyBorder="1" applyAlignment="1">
      <alignment horizontal="center" vertical="center" wrapText="1"/>
    </xf>
    <xf numFmtId="0" fontId="16" fillId="0" borderId="1" xfId="4" applyFont="1" applyFill="1" applyBorder="1" applyAlignment="1">
      <alignment horizontal="center" vertical="center" wrapText="1"/>
    </xf>
    <xf numFmtId="0" fontId="16" fillId="0" borderId="2" xfId="4" applyFont="1" applyFill="1" applyBorder="1" applyAlignment="1">
      <alignment horizontal="center" vertical="center" wrapText="1"/>
    </xf>
    <xf numFmtId="0" fontId="3" fillId="9" borderId="1" xfId="4" applyFont="1" applyFill="1" applyBorder="1"/>
    <xf numFmtId="0" fontId="3" fillId="9" borderId="2" xfId="4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 vertical="center" wrapText="1"/>
    </xf>
    <xf numFmtId="0" fontId="36" fillId="9" borderId="1" xfId="0" applyFont="1" applyFill="1" applyBorder="1" applyAlignment="1">
      <alignment horizontal="center" vertical="center" wrapText="1"/>
    </xf>
    <xf numFmtId="0" fontId="63" fillId="9" borderId="1" xfId="2" applyFont="1" applyFill="1" applyBorder="1" applyAlignment="1">
      <alignment horizontal="center" vertical="center"/>
    </xf>
    <xf numFmtId="0" fontId="63" fillId="0" borderId="1" xfId="2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4" fillId="0" borderId="1" xfId="0" applyFont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/>
    </xf>
    <xf numFmtId="0" fontId="65" fillId="0" borderId="1" xfId="0" applyFont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65" fillId="0" borderId="1" xfId="0" applyFont="1" applyBorder="1" applyAlignment="1">
      <alignment vertical="center" wrapText="1"/>
    </xf>
    <xf numFmtId="0" fontId="66" fillId="0" borderId="1" xfId="0" applyFont="1" applyBorder="1" applyAlignment="1">
      <alignment horizontal="center" vertical="center" wrapText="1"/>
    </xf>
    <xf numFmtId="0" fontId="65" fillId="20" borderId="1" xfId="0" applyFont="1" applyFill="1" applyBorder="1" applyAlignment="1">
      <alignment horizontal="center" vertical="center" wrapText="1"/>
    </xf>
    <xf numFmtId="0" fontId="65" fillId="15" borderId="1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65" fillId="18" borderId="1" xfId="0" applyFont="1" applyFill="1" applyBorder="1" applyAlignment="1">
      <alignment horizontal="center" vertical="center" wrapText="1"/>
    </xf>
    <xf numFmtId="0" fontId="64" fillId="2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64" fillId="20" borderId="1" xfId="0" applyFont="1" applyFill="1" applyBorder="1" applyAlignment="1">
      <alignment horizontal="center" vertical="center" wrapText="1"/>
    </xf>
    <xf numFmtId="0" fontId="27" fillId="2" borderId="0" xfId="2" applyFont="1" applyFill="1"/>
    <xf numFmtId="0" fontId="27" fillId="9" borderId="0" xfId="2" applyFont="1" applyFill="1"/>
    <xf numFmtId="0" fontId="65" fillId="27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horizontal="center" vertical="center" wrapText="1"/>
    </xf>
    <xf numFmtId="0" fontId="64" fillId="9" borderId="1" xfId="0" applyFont="1" applyFill="1" applyBorder="1" applyAlignment="1">
      <alignment horizontal="center" vertical="center" wrapText="1"/>
    </xf>
    <xf numFmtId="0" fontId="64" fillId="5" borderId="1" xfId="0" applyFont="1" applyFill="1" applyBorder="1" applyAlignment="1">
      <alignment horizontal="center" vertical="center"/>
    </xf>
    <xf numFmtId="0" fontId="65" fillId="3" borderId="1" xfId="0" applyFont="1" applyFill="1" applyBorder="1" applyAlignment="1">
      <alignment horizontal="center" vertical="center" wrapText="1"/>
    </xf>
    <xf numFmtId="0" fontId="66" fillId="25" borderId="1" xfId="0" applyFont="1" applyFill="1" applyBorder="1" applyAlignment="1">
      <alignment horizontal="center" vertical="center" wrapText="1"/>
    </xf>
    <xf numFmtId="0" fontId="64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0" fontId="9" fillId="25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65" fillId="28" borderId="1" xfId="0" applyFont="1" applyFill="1" applyBorder="1" applyAlignment="1">
      <alignment horizontal="center" vertical="center" wrapText="1"/>
    </xf>
    <xf numFmtId="0" fontId="64" fillId="26" borderId="1" xfId="0" applyFont="1" applyFill="1" applyBorder="1" applyAlignment="1">
      <alignment vertical="center" wrapText="1"/>
    </xf>
    <xf numFmtId="0" fontId="66" fillId="26" borderId="1" xfId="0" applyFont="1" applyFill="1" applyBorder="1" applyAlignment="1">
      <alignment horizontal="center" vertical="center" wrapText="1"/>
    </xf>
    <xf numFmtId="0" fontId="64" fillId="26" borderId="1" xfId="0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left" vertical="center" wrapText="1"/>
    </xf>
    <xf numFmtId="0" fontId="65" fillId="20" borderId="1" xfId="0" applyFont="1" applyFill="1" applyBorder="1" applyAlignment="1">
      <alignment horizontal="left" vertical="center"/>
    </xf>
    <xf numFmtId="0" fontId="65" fillId="20" borderId="1" xfId="0" applyFont="1" applyFill="1" applyBorder="1" applyAlignment="1">
      <alignment horizontal="center" vertical="center"/>
    </xf>
    <xf numFmtId="0" fontId="65" fillId="16" borderId="1" xfId="0" applyFont="1" applyFill="1" applyBorder="1" applyAlignment="1">
      <alignment horizontal="center" vertical="center" wrapText="1"/>
    </xf>
    <xf numFmtId="1" fontId="65" fillId="16" borderId="1" xfId="0" applyNumberFormat="1" applyFont="1" applyFill="1" applyBorder="1" applyAlignment="1">
      <alignment horizontal="center" vertical="center" wrapText="1"/>
    </xf>
    <xf numFmtId="0" fontId="0" fillId="23" borderId="1" xfId="0" applyFill="1" applyBorder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0" fontId="55" fillId="0" borderId="1" xfId="0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right" vertical="center" wrapText="1"/>
    </xf>
    <xf numFmtId="0" fontId="65" fillId="0" borderId="1" xfId="0" applyFont="1" applyFill="1" applyBorder="1" applyAlignment="1">
      <alignment horizontal="right" vertical="center" wrapText="1"/>
    </xf>
    <xf numFmtId="0" fontId="69" fillId="2" borderId="21" xfId="0" applyFont="1" applyFill="1" applyBorder="1" applyAlignment="1">
      <alignment vertical="center" wrapText="1"/>
    </xf>
    <xf numFmtId="0" fontId="69" fillId="2" borderId="22" xfId="0" applyFont="1" applyFill="1" applyBorder="1" applyAlignment="1">
      <alignment vertical="center" wrapText="1"/>
    </xf>
    <xf numFmtId="0" fontId="65" fillId="2" borderId="10" xfId="0" applyFont="1" applyFill="1" applyBorder="1" applyAlignment="1">
      <alignment horizontal="center" vertical="center" wrapText="1"/>
    </xf>
    <xf numFmtId="165" fontId="65" fillId="26" borderId="1" xfId="0" applyNumberFormat="1" applyFont="1" applyFill="1" applyBorder="1" applyAlignment="1">
      <alignment horizontal="center" vertical="center" wrapText="1"/>
    </xf>
    <xf numFmtId="0" fontId="55" fillId="20" borderId="1" xfId="0" applyFont="1" applyFill="1" applyBorder="1" applyAlignment="1">
      <alignment horizontal="center" vertical="center" wrapText="1"/>
    </xf>
    <xf numFmtId="0" fontId="65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6" fillId="0" borderId="1" xfId="4" applyFont="1" applyFill="1" applyBorder="1" applyAlignment="1">
      <alignment vertical="center" wrapText="1"/>
    </xf>
    <xf numFmtId="0" fontId="65" fillId="11" borderId="1" xfId="0" applyFont="1" applyFill="1" applyBorder="1" applyAlignment="1">
      <alignment horizontal="right" vertical="center" wrapText="1"/>
    </xf>
    <xf numFmtId="0" fontId="63" fillId="2" borderId="1" xfId="0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vertical="center" wrapText="1"/>
    </xf>
    <xf numFmtId="0" fontId="16" fillId="29" borderId="1" xfId="4" applyFont="1" applyFill="1" applyBorder="1" applyAlignment="1">
      <alignment vertical="center" wrapText="1"/>
    </xf>
    <xf numFmtId="0" fontId="16" fillId="29" borderId="1" xfId="0" applyFont="1" applyFill="1" applyBorder="1" applyAlignment="1">
      <alignment vertical="center" wrapText="1"/>
    </xf>
    <xf numFmtId="0" fontId="65" fillId="29" borderId="1" xfId="0" applyFont="1" applyFill="1" applyBorder="1" applyAlignment="1">
      <alignment vertical="center" wrapText="1"/>
    </xf>
    <xf numFmtId="0" fontId="0" fillId="29" borderId="1" xfId="0" applyFill="1" applyBorder="1"/>
    <xf numFmtId="0" fontId="65" fillId="19" borderId="1" xfId="0" applyFont="1" applyFill="1" applyBorder="1" applyAlignment="1">
      <alignment horizontal="right" vertical="center" wrapText="1"/>
    </xf>
    <xf numFmtId="0" fontId="65" fillId="29" borderId="1" xfId="0" applyFont="1" applyFill="1" applyBorder="1" applyAlignment="1">
      <alignment horizontal="right" vertical="center" wrapText="1"/>
    </xf>
    <xf numFmtId="0" fontId="0" fillId="29" borderId="1" xfId="0" applyFill="1" applyBorder="1" applyAlignment="1">
      <alignment horizontal="center" vertical="center"/>
    </xf>
    <xf numFmtId="0" fontId="0" fillId="29" borderId="13" xfId="0" applyFill="1" applyBorder="1" applyAlignment="1">
      <alignment horizontal="center" vertical="center"/>
    </xf>
    <xf numFmtId="0" fontId="4" fillId="29" borderId="1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18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63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vertical="center"/>
    </xf>
    <xf numFmtId="0" fontId="63" fillId="16" borderId="1" xfId="0" applyFont="1" applyFill="1" applyBorder="1" applyAlignment="1">
      <alignment vertical="center"/>
    </xf>
    <xf numFmtId="0" fontId="63" fillId="16" borderId="1" xfId="0" applyFont="1" applyFill="1" applyBorder="1" applyAlignment="1">
      <alignment horizontal="center" vertical="center"/>
    </xf>
    <xf numFmtId="0" fontId="65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7" fillId="0" borderId="14" xfId="2" applyFont="1" applyFill="1" applyBorder="1"/>
    <xf numFmtId="0" fontId="27" fillId="0" borderId="7" xfId="2" applyFont="1" applyFill="1" applyBorder="1"/>
    <xf numFmtId="0" fontId="27" fillId="0" borderId="16" xfId="2" applyFont="1" applyFill="1" applyBorder="1"/>
    <xf numFmtId="0" fontId="27" fillId="0" borderId="18" xfId="2" applyFont="1" applyFill="1" applyBorder="1"/>
    <xf numFmtId="0" fontId="27" fillId="0" borderId="2" xfId="2" applyFont="1" applyFill="1" applyBorder="1"/>
    <xf numFmtId="0" fontId="3" fillId="9" borderId="1" xfId="4" applyFont="1" applyFill="1" applyBorder="1" applyAlignment="1">
      <alignment horizontal="center"/>
    </xf>
    <xf numFmtId="0" fontId="55" fillId="9" borderId="1" xfId="4" applyFont="1" applyFill="1" applyBorder="1" applyAlignment="1">
      <alignment horizontal="center" vertical="center"/>
    </xf>
    <xf numFmtId="0" fontId="65" fillId="14" borderId="1" xfId="0" applyFont="1" applyFill="1" applyBorder="1" applyAlignment="1">
      <alignment horizontal="center" vertical="center" wrapText="1"/>
    </xf>
    <xf numFmtId="0" fontId="65" fillId="25" borderId="1" xfId="0" applyFont="1" applyFill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0" fontId="65" fillId="9" borderId="1" xfId="0" applyFont="1" applyFill="1" applyBorder="1" applyAlignment="1">
      <alignment horizontal="center" vertical="center" wrapText="1"/>
    </xf>
    <xf numFmtId="0" fontId="65" fillId="10" borderId="1" xfId="0" applyFont="1" applyFill="1" applyBorder="1" applyAlignment="1">
      <alignment horizontal="center" vertical="center" wrapText="1"/>
    </xf>
    <xf numFmtId="0" fontId="65" fillId="26" borderId="1" xfId="0" applyFont="1" applyFill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vertical="center" textRotation="90" wrapText="1"/>
    </xf>
    <xf numFmtId="0" fontId="65" fillId="29" borderId="1" xfId="0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9" fontId="0" fillId="0" borderId="1" xfId="3" applyFont="1" applyBorder="1" applyAlignment="1">
      <alignment horizontal="center" vertical="center"/>
    </xf>
    <xf numFmtId="9" fontId="9" fillId="0" borderId="1" xfId="3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9" fontId="4" fillId="0" borderId="1" xfId="3" applyFont="1" applyBorder="1" applyAlignment="1">
      <alignment horizontal="left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65" fillId="14" borderId="1" xfId="0" applyFont="1" applyFill="1" applyBorder="1" applyAlignment="1">
      <alignment horizontal="center" vertical="center" wrapText="1"/>
    </xf>
    <xf numFmtId="0" fontId="40" fillId="17" borderId="1" xfId="4" applyFont="1" applyFill="1" applyBorder="1" applyAlignment="1">
      <alignment horizontal="left" vertical="center" wrapText="1"/>
    </xf>
    <xf numFmtId="0" fontId="70" fillId="0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65" fillId="14" borderId="1" xfId="0" applyFont="1" applyFill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17" fillId="0" borderId="0" xfId="2" applyFont="1" applyBorder="1" applyAlignment="1">
      <alignment horizontal="center" vertical="center"/>
    </xf>
    <xf numFmtId="0" fontId="17" fillId="0" borderId="8" xfId="4" applyFont="1" applyBorder="1" applyAlignment="1">
      <alignment horizontal="center" vertical="center"/>
    </xf>
    <xf numFmtId="0" fontId="38" fillId="0" borderId="8" xfId="0" applyFont="1" applyBorder="1" applyAlignment="1">
      <alignment horizontal="center"/>
    </xf>
    <xf numFmtId="0" fontId="38" fillId="0" borderId="9" xfId="0" applyFont="1" applyBorder="1" applyAlignment="1">
      <alignment horizontal="center"/>
    </xf>
    <xf numFmtId="0" fontId="40" fillId="17" borderId="1" xfId="4" applyFont="1" applyFill="1" applyBorder="1" applyAlignment="1">
      <alignment horizontal="left" vertical="center" wrapText="1"/>
    </xf>
    <xf numFmtId="0" fontId="40" fillId="22" borderId="1" xfId="4" applyFont="1" applyFill="1" applyBorder="1" applyAlignment="1">
      <alignment horizontal="center" vertical="center" wrapText="1"/>
    </xf>
    <xf numFmtId="0" fontId="35" fillId="22" borderId="1" xfId="4" applyFont="1" applyFill="1" applyBorder="1" applyAlignment="1">
      <alignment horizontal="center" vertical="center" wrapText="1"/>
    </xf>
    <xf numFmtId="0" fontId="36" fillId="22" borderId="1" xfId="4" applyFont="1" applyFill="1" applyBorder="1" applyAlignment="1">
      <alignment horizontal="center" vertical="center" wrapText="1"/>
    </xf>
    <xf numFmtId="0" fontId="1" fillId="22" borderId="1" xfId="4" applyFont="1" applyFill="1" applyBorder="1" applyAlignment="1">
      <alignment horizontal="center" vertical="center"/>
    </xf>
    <xf numFmtId="0" fontId="1" fillId="9" borderId="1" xfId="4" applyFont="1" applyFill="1" applyBorder="1" applyAlignment="1">
      <alignment horizontal="center" vertical="center"/>
    </xf>
    <xf numFmtId="0" fontId="1" fillId="9" borderId="2" xfId="4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/>
    <xf numFmtId="0" fontId="54" fillId="22" borderId="1" xfId="0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0" fontId="54" fillId="6" borderId="1" xfId="0" applyFont="1" applyFill="1" applyBorder="1" applyAlignment="1">
      <alignment horizontal="center" vertical="center"/>
    </xf>
    <xf numFmtId="0" fontId="30" fillId="22" borderId="1" xfId="0" applyFont="1" applyFill="1" applyBorder="1" applyAlignment="1">
      <alignment horizontal="center"/>
    </xf>
    <xf numFmtId="0" fontId="30" fillId="6" borderId="1" xfId="0" applyFont="1" applyFill="1" applyBorder="1" applyAlignment="1">
      <alignment horizontal="center"/>
    </xf>
    <xf numFmtId="0" fontId="54" fillId="22" borderId="1" xfId="0" applyFont="1" applyFill="1" applyBorder="1" applyAlignment="1">
      <alignment horizontal="center"/>
    </xf>
    <xf numFmtId="0" fontId="54" fillId="6" borderId="0" xfId="0" applyFont="1" applyFill="1" applyAlignment="1">
      <alignment horizontal="center"/>
    </xf>
    <xf numFmtId="0" fontId="54" fillId="6" borderId="1" xfId="0" applyFont="1" applyFill="1" applyBorder="1" applyAlignment="1">
      <alignment horizontal="center"/>
    </xf>
    <xf numFmtId="0" fontId="30" fillId="22" borderId="1" xfId="0" applyFont="1" applyFill="1" applyBorder="1" applyAlignment="1">
      <alignment horizontal="center" vertical="center"/>
    </xf>
    <xf numFmtId="0" fontId="27" fillId="22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0" fillId="0" borderId="11" xfId="0" applyBorder="1"/>
    <xf numFmtId="0" fontId="64" fillId="8" borderId="1" xfId="0" applyFont="1" applyFill="1" applyBorder="1" applyAlignment="1">
      <alignment horizontal="center" vertical="center" wrapText="1"/>
    </xf>
    <xf numFmtId="0" fontId="0" fillId="27" borderId="1" xfId="0" applyFill="1" applyBorder="1" applyAlignment="1"/>
    <xf numFmtId="0" fontId="65" fillId="14" borderId="10" xfId="0" applyFont="1" applyFill="1" applyBorder="1" applyAlignment="1">
      <alignment horizontal="center" vertical="center" wrapText="1"/>
    </xf>
    <xf numFmtId="164" fontId="65" fillId="14" borderId="15" xfId="0" applyNumberFormat="1" applyFont="1" applyFill="1" applyBorder="1" applyAlignment="1">
      <alignment horizontal="center" vertical="center" wrapText="1"/>
    </xf>
    <xf numFmtId="1" fontId="65" fillId="14" borderId="15" xfId="0" applyNumberFormat="1" applyFont="1" applyFill="1" applyBorder="1" applyAlignment="1">
      <alignment horizontal="center" vertical="center" wrapText="1"/>
    </xf>
    <xf numFmtId="164" fontId="65" fillId="8" borderId="10" xfId="0" applyNumberFormat="1" applyFont="1" applyFill="1" applyBorder="1" applyAlignment="1">
      <alignment horizontal="center" vertical="center" wrapText="1"/>
    </xf>
    <xf numFmtId="0" fontId="4" fillId="27" borderId="1" xfId="0" applyFont="1" applyFill="1" applyBorder="1" applyAlignment="1">
      <alignment horizontal="center" vertical="center"/>
    </xf>
    <xf numFmtId="0" fontId="4" fillId="27" borderId="1" xfId="0" applyFont="1" applyFill="1" applyBorder="1"/>
    <xf numFmtId="9" fontId="0" fillId="30" borderId="0" xfId="0" applyNumberFormat="1" applyFill="1" applyAlignment="1">
      <alignment horizontal="center" vertical="center"/>
    </xf>
    <xf numFmtId="0" fontId="4" fillId="31" borderId="0" xfId="0" applyFont="1" applyFill="1" applyAlignment="1">
      <alignment horizontal="center" vertical="center"/>
    </xf>
    <xf numFmtId="0" fontId="65" fillId="0" borderId="8" xfId="0" applyFont="1" applyBorder="1" applyAlignment="1">
      <alignment horizontal="center" vertical="center" wrapText="1"/>
    </xf>
    <xf numFmtId="164" fontId="64" fillId="14" borderId="23" xfId="0" applyNumberFormat="1" applyFont="1" applyFill="1" applyBorder="1" applyAlignment="1">
      <alignment horizontal="center" vertical="center" wrapText="1"/>
    </xf>
    <xf numFmtId="164" fontId="64" fillId="14" borderId="24" xfId="0" applyNumberFormat="1" applyFont="1" applyFill="1" applyBorder="1" applyAlignment="1">
      <alignment horizontal="center" vertical="center" wrapText="1"/>
    </xf>
    <xf numFmtId="164" fontId="65" fillId="8" borderId="1" xfId="0" applyNumberFormat="1" applyFont="1" applyFill="1" applyBorder="1" applyAlignment="1">
      <alignment horizontal="center" vertical="center" wrapText="1"/>
    </xf>
    <xf numFmtId="0" fontId="65" fillId="31" borderId="1" xfId="0" applyFont="1" applyFill="1" applyBorder="1" applyAlignment="1">
      <alignment horizontal="center" vertical="center" wrapText="1"/>
    </xf>
    <xf numFmtId="0" fontId="65" fillId="23" borderId="1" xfId="0" applyFont="1" applyFill="1" applyBorder="1" applyAlignment="1">
      <alignment horizontal="center" vertical="center" wrapText="1"/>
    </xf>
    <xf numFmtId="0" fontId="0" fillId="30" borderId="0" xfId="0" applyFill="1" applyAlignment="1">
      <alignment horizontal="center" vertical="center"/>
    </xf>
    <xf numFmtId="0" fontId="0" fillId="31" borderId="0" xfId="0" applyFill="1" applyAlignment="1">
      <alignment horizontal="center" vertical="center"/>
    </xf>
    <xf numFmtId="0" fontId="65" fillId="0" borderId="11" xfId="0" applyFont="1" applyFill="1" applyBorder="1" applyAlignment="1">
      <alignment horizontal="left" vertical="center" wrapText="1"/>
    </xf>
    <xf numFmtId="0" fontId="65" fillId="0" borderId="11" xfId="0" applyFont="1" applyBorder="1" applyAlignment="1">
      <alignment horizontal="right" vertical="center" wrapText="1"/>
    </xf>
    <xf numFmtId="164" fontId="70" fillId="14" borderId="23" xfId="0" applyNumberFormat="1" applyFont="1" applyFill="1" applyBorder="1" applyAlignment="1">
      <alignment horizontal="center" vertical="center" wrapText="1"/>
    </xf>
    <xf numFmtId="164" fontId="70" fillId="14" borderId="24" xfId="0" applyNumberFormat="1" applyFont="1" applyFill="1" applyBorder="1" applyAlignment="1">
      <alignment horizontal="center" vertical="center" wrapText="1"/>
    </xf>
    <xf numFmtId="164" fontId="65" fillId="27" borderId="1" xfId="0" applyNumberFormat="1" applyFont="1" applyFill="1" applyBorder="1" applyAlignment="1">
      <alignment horizontal="center" vertical="center" wrapText="1"/>
    </xf>
    <xf numFmtId="0" fontId="4" fillId="23" borderId="1" xfId="0" applyFont="1" applyFill="1" applyBorder="1" applyAlignment="1">
      <alignment horizontal="center" vertical="center"/>
    </xf>
    <xf numFmtId="0" fontId="65" fillId="27" borderId="19" xfId="0" applyFont="1" applyFill="1" applyBorder="1" applyAlignment="1">
      <alignment horizontal="center" vertical="center" wrapText="1"/>
    </xf>
    <xf numFmtId="164" fontId="65" fillId="0" borderId="2" xfId="0" applyNumberFormat="1" applyFont="1" applyBorder="1" applyAlignment="1">
      <alignment horizontal="center" vertical="center" wrapText="1"/>
    </xf>
    <xf numFmtId="164" fontId="65" fillId="0" borderId="2" xfId="0" applyNumberFormat="1" applyFont="1" applyFill="1" applyBorder="1" applyAlignment="1">
      <alignment horizontal="center" vertical="center" wrapText="1"/>
    </xf>
    <xf numFmtId="0" fontId="65" fillId="8" borderId="1" xfId="0" applyFont="1" applyFill="1" applyBorder="1" applyAlignment="1">
      <alignment horizontal="center" vertical="center" wrapText="1"/>
    </xf>
    <xf numFmtId="164" fontId="0" fillId="8" borderId="1" xfId="0" applyNumberFormat="1" applyFill="1" applyBorder="1" applyAlignment="1">
      <alignment horizontal="center" vertical="center"/>
    </xf>
    <xf numFmtId="164" fontId="0" fillId="27" borderId="1" xfId="0" applyNumberFormat="1" applyFill="1" applyBorder="1" applyAlignment="1">
      <alignment horizontal="center" vertical="center"/>
    </xf>
    <xf numFmtId="1" fontId="0" fillId="27" borderId="1" xfId="0" applyNumberFormat="1" applyFill="1" applyBorder="1" applyAlignment="1">
      <alignment horizontal="center" vertical="center"/>
    </xf>
    <xf numFmtId="0" fontId="0" fillId="27" borderId="1" xfId="0" applyFill="1" applyBorder="1" applyAlignment="1">
      <alignment horizontal="center" vertical="center"/>
    </xf>
    <xf numFmtId="164" fontId="4" fillId="32" borderId="1" xfId="0" applyNumberFormat="1" applyFont="1" applyFill="1" applyBorder="1" applyAlignment="1">
      <alignment horizontal="center" vertical="center"/>
    </xf>
    <xf numFmtId="0" fontId="0" fillId="27" borderId="1" xfId="0" applyFill="1" applyBorder="1"/>
    <xf numFmtId="0" fontId="65" fillId="8" borderId="10" xfId="0" applyFont="1" applyFill="1" applyBorder="1" applyAlignment="1">
      <alignment horizontal="center" vertical="center" wrapText="1"/>
    </xf>
    <xf numFmtId="164" fontId="4" fillId="27" borderId="1" xfId="0" applyNumberFormat="1" applyFont="1" applyFill="1" applyBorder="1" applyAlignment="1">
      <alignment horizontal="center" vertical="center"/>
    </xf>
    <xf numFmtId="9" fontId="0" fillId="30" borderId="0" xfId="0" applyNumberFormat="1" applyFill="1"/>
    <xf numFmtId="0" fontId="4" fillId="31" borderId="0" xfId="0" applyFont="1" applyFill="1"/>
    <xf numFmtId="164" fontId="65" fillId="31" borderId="1" xfId="0" applyNumberFormat="1" applyFont="1" applyFill="1" applyBorder="1" applyAlignment="1">
      <alignment horizontal="center" vertical="center" wrapText="1"/>
    </xf>
    <xf numFmtId="164" fontId="65" fillId="23" borderId="1" xfId="0" applyNumberFormat="1" applyFont="1" applyFill="1" applyBorder="1" applyAlignment="1">
      <alignment horizontal="center" vertical="center" wrapText="1"/>
    </xf>
    <xf numFmtId="0" fontId="0" fillId="30" borderId="0" xfId="0" applyFill="1"/>
    <xf numFmtId="0" fontId="0" fillId="31" borderId="0" xfId="0" applyFill="1"/>
    <xf numFmtId="164" fontId="4" fillId="23" borderId="1" xfId="0" applyNumberFormat="1" applyFont="1" applyFill="1" applyBorder="1" applyAlignment="1">
      <alignment horizontal="center" vertical="center"/>
    </xf>
    <xf numFmtId="0" fontId="71" fillId="0" borderId="1" xfId="0" applyFont="1" applyBorder="1" applyAlignment="1">
      <alignment horizontal="center" vertical="center" wrapText="1"/>
    </xf>
    <xf numFmtId="164" fontId="65" fillId="32" borderId="1" xfId="0" applyNumberFormat="1" applyFont="1" applyFill="1" applyBorder="1" applyAlignment="1">
      <alignment horizontal="center" vertical="center" wrapText="1"/>
    </xf>
    <xf numFmtId="0" fontId="4" fillId="22" borderId="0" xfId="0" applyFont="1" applyFill="1"/>
    <xf numFmtId="0" fontId="72" fillId="0" borderId="1" xfId="0" applyFont="1" applyFill="1" applyBorder="1" applyAlignment="1">
      <alignment horizontal="center" vertical="center" wrapText="1"/>
    </xf>
    <xf numFmtId="0" fontId="0" fillId="22" borderId="0" xfId="0" applyFill="1"/>
    <xf numFmtId="0" fontId="71" fillId="0" borderId="1" xfId="0" applyFont="1" applyFill="1" applyBorder="1" applyAlignment="1">
      <alignment horizontal="center" vertical="center" wrapText="1"/>
    </xf>
    <xf numFmtId="0" fontId="65" fillId="22" borderId="2" xfId="0" applyFont="1" applyFill="1" applyBorder="1" applyAlignment="1">
      <alignment horizontal="center" vertical="center" wrapText="1"/>
    </xf>
    <xf numFmtId="164" fontId="65" fillId="22" borderId="2" xfId="0" applyNumberFormat="1" applyFont="1" applyFill="1" applyBorder="1" applyAlignment="1">
      <alignment horizontal="center" vertical="center" wrapText="1"/>
    </xf>
    <xf numFmtId="0" fontId="65" fillId="8" borderId="2" xfId="0" applyFont="1" applyFill="1" applyBorder="1" applyAlignment="1">
      <alignment horizontal="center" vertical="center" wrapText="1"/>
    </xf>
    <xf numFmtId="2" fontId="0" fillId="8" borderId="0" xfId="0" applyNumberFormat="1" applyFill="1" applyAlignment="1">
      <alignment horizontal="center" vertical="center"/>
    </xf>
    <xf numFmtId="164" fontId="0" fillId="27" borderId="2" xfId="0" applyNumberFormat="1" applyFill="1" applyBorder="1" applyAlignment="1">
      <alignment horizontal="center" vertical="center"/>
    </xf>
    <xf numFmtId="164" fontId="0" fillId="32" borderId="1" xfId="0" applyNumberFormat="1" applyFill="1" applyBorder="1" applyAlignment="1">
      <alignment horizontal="center" vertical="center"/>
    </xf>
    <xf numFmtId="164" fontId="65" fillId="14" borderId="1" xfId="0" applyNumberFormat="1" applyFont="1" applyFill="1" applyBorder="1" applyAlignment="1">
      <alignment horizontal="center" vertical="center" wrapText="1"/>
    </xf>
    <xf numFmtId="0" fontId="65" fillId="0" borderId="8" xfId="0" applyFont="1" applyFill="1" applyBorder="1" applyAlignment="1">
      <alignment horizontal="left" vertical="center" wrapText="1"/>
    </xf>
    <xf numFmtId="164" fontId="65" fillId="0" borderId="1" xfId="0" applyNumberFormat="1" applyFont="1" applyBorder="1" applyAlignment="1">
      <alignment horizontal="center" vertical="center" wrapText="1"/>
    </xf>
    <xf numFmtId="164" fontId="64" fillId="0" borderId="1" xfId="0" applyNumberFormat="1" applyFont="1" applyBorder="1" applyAlignment="1">
      <alignment horizontal="center" vertical="center" wrapText="1"/>
    </xf>
    <xf numFmtId="0" fontId="65" fillId="0" borderId="14" xfId="0" applyFont="1" applyFill="1" applyBorder="1" applyAlignment="1">
      <alignment horizontal="left" vertical="center" wrapText="1"/>
    </xf>
    <xf numFmtId="164" fontId="70" fillId="0" borderId="1" xfId="0" applyNumberFormat="1" applyFont="1" applyBorder="1" applyAlignment="1">
      <alignment horizontal="center" vertical="center" wrapText="1"/>
    </xf>
    <xf numFmtId="164" fontId="71" fillId="2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64" fillId="22" borderId="1" xfId="0" applyNumberFormat="1" applyFont="1" applyFill="1" applyBorder="1" applyAlignment="1">
      <alignment horizontal="center" vertical="center" wrapText="1"/>
    </xf>
    <xf numFmtId="164" fontId="73" fillId="22" borderId="1" xfId="0" applyNumberFormat="1" applyFont="1" applyFill="1" applyBorder="1" applyAlignment="1">
      <alignment horizontal="center" vertical="center" wrapText="1"/>
    </xf>
    <xf numFmtId="1" fontId="65" fillId="27" borderId="1" xfId="0" applyNumberFormat="1" applyFont="1" applyFill="1" applyBorder="1" applyAlignment="1">
      <alignment horizontal="center" vertical="center" wrapText="1"/>
    </xf>
    <xf numFmtId="2" fontId="0" fillId="27" borderId="1" xfId="0" applyNumberForma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/>
    </xf>
    <xf numFmtId="2" fontId="0" fillId="0" borderId="0" xfId="0" applyNumberFormat="1"/>
    <xf numFmtId="2" fontId="64" fillId="0" borderId="8" xfId="0" applyNumberFormat="1" applyFont="1" applyBorder="1" applyAlignment="1">
      <alignment horizontal="center" vertical="center" wrapText="1"/>
    </xf>
    <xf numFmtId="164" fontId="65" fillId="14" borderId="7" xfId="0" applyNumberFormat="1" applyFont="1" applyFill="1" applyBorder="1" applyAlignment="1">
      <alignment horizontal="center" vertical="center" wrapText="1"/>
    </xf>
    <xf numFmtId="164" fontId="65" fillId="8" borderId="11" xfId="0" applyNumberFormat="1" applyFont="1" applyFill="1" applyBorder="1" applyAlignment="1">
      <alignment horizontal="center" vertical="center" wrapText="1"/>
    </xf>
    <xf numFmtId="164" fontId="64" fillId="14" borderId="1" xfId="0" applyNumberFormat="1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/>
    </xf>
    <xf numFmtId="164" fontId="70" fillId="14" borderId="1" xfId="0" applyNumberFormat="1" applyFont="1" applyFill="1" applyBorder="1" applyAlignment="1">
      <alignment horizontal="center" vertical="center" wrapText="1"/>
    </xf>
    <xf numFmtId="164" fontId="65" fillId="0" borderId="1" xfId="0" applyNumberFormat="1" applyFont="1" applyFill="1" applyBorder="1" applyAlignment="1">
      <alignment horizontal="center" vertical="center" wrapText="1"/>
    </xf>
    <xf numFmtId="164" fontId="64" fillId="0" borderId="1" xfId="0" applyNumberFormat="1" applyFont="1" applyFill="1" applyBorder="1" applyAlignment="1">
      <alignment horizontal="center" vertical="center"/>
    </xf>
    <xf numFmtId="0" fontId="17" fillId="0" borderId="9" xfId="4" applyFont="1" applyBorder="1" applyAlignment="1">
      <alignment horizontal="center" vertical="center"/>
    </xf>
    <xf numFmtId="0" fontId="16" fillId="15" borderId="8" xfId="0" applyFont="1" applyFill="1" applyBorder="1" applyAlignment="1">
      <alignment horizontal="center" vertical="center" wrapText="1"/>
    </xf>
    <xf numFmtId="0" fontId="16" fillId="15" borderId="10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9" fillId="15" borderId="8" xfId="0" applyFont="1" applyFill="1" applyBorder="1" applyAlignment="1">
      <alignment horizontal="center" vertical="center" wrapText="1"/>
    </xf>
    <xf numFmtId="0" fontId="29" fillId="15" borderId="10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16" borderId="1" xfId="0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 wrapText="1"/>
    </xf>
    <xf numFmtId="166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9" fontId="27" fillId="0" borderId="0" xfId="0" applyNumberFormat="1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16" fontId="5" fillId="0" borderId="4" xfId="0" quotePrefix="1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4" fillId="20" borderId="1" xfId="0" applyFont="1" applyFill="1" applyBorder="1" applyAlignment="1">
      <alignment horizontal="center" vertical="center"/>
    </xf>
    <xf numFmtId="0" fontId="65" fillId="14" borderId="1" xfId="0" applyFont="1" applyFill="1" applyBorder="1" applyAlignment="1">
      <alignment horizontal="center" vertical="center" wrapText="1"/>
    </xf>
    <xf numFmtId="0" fontId="65" fillId="25" borderId="1" xfId="0" applyFont="1" applyFill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textRotation="90" wrapText="1"/>
    </xf>
    <xf numFmtId="0" fontId="65" fillId="9" borderId="1" xfId="0" applyFont="1" applyFill="1" applyBorder="1" applyAlignment="1">
      <alignment horizontal="center" vertical="center" wrapText="1"/>
    </xf>
    <xf numFmtId="0" fontId="65" fillId="10" borderId="1" xfId="0" applyFont="1" applyFill="1" applyBorder="1" applyAlignment="1">
      <alignment horizontal="center" vertical="center" wrapText="1"/>
    </xf>
    <xf numFmtId="0" fontId="65" fillId="26" borderId="1" xfId="0" applyFont="1" applyFill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/>
    </xf>
    <xf numFmtId="0" fontId="17" fillId="0" borderId="1" xfId="2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5" fillId="0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8" fillId="2" borderId="1" xfId="0" applyFont="1" applyFill="1" applyBorder="1" applyAlignment="1">
      <alignment horizontal="center"/>
    </xf>
    <xf numFmtId="0" fontId="29" fillId="23" borderId="8" xfId="2" applyFont="1" applyFill="1" applyBorder="1" applyAlignment="1">
      <alignment horizontal="center" vertical="center" wrapText="1"/>
    </xf>
    <xf numFmtId="0" fontId="29" fillId="23" borderId="10" xfId="2" applyFont="1" applyFill="1" applyBorder="1" applyAlignment="1">
      <alignment horizontal="center" vertical="center" wrapText="1"/>
    </xf>
    <xf numFmtId="0" fontId="16" fillId="23" borderId="8" xfId="2" applyFont="1" applyFill="1" applyBorder="1" applyAlignment="1">
      <alignment horizontal="center" vertical="center" wrapText="1"/>
    </xf>
    <xf numFmtId="0" fontId="16" fillId="23" borderId="10" xfId="2" applyFont="1" applyFill="1" applyBorder="1" applyAlignment="1">
      <alignment horizontal="center" vertical="center" wrapText="1"/>
    </xf>
    <xf numFmtId="0" fontId="17" fillId="0" borderId="0" xfId="2" applyFont="1" applyBorder="1" applyAlignment="1">
      <alignment horizontal="center" vertical="center"/>
    </xf>
    <xf numFmtId="0" fontId="27" fillId="0" borderId="11" xfId="2" applyFont="1" applyBorder="1" applyAlignment="1">
      <alignment horizontal="center"/>
    </xf>
    <xf numFmtId="0" fontId="27" fillId="0" borderId="12" xfId="2" applyFont="1" applyBorder="1" applyAlignment="1">
      <alignment horizontal="center"/>
    </xf>
    <xf numFmtId="0" fontId="27" fillId="0" borderId="2" xfId="2" applyFont="1" applyBorder="1" applyAlignment="1">
      <alignment horizontal="center"/>
    </xf>
    <xf numFmtId="0" fontId="29" fillId="15" borderId="8" xfId="2" applyFont="1" applyFill="1" applyBorder="1" applyAlignment="1">
      <alignment horizontal="center" vertical="center" wrapText="1"/>
    </xf>
    <xf numFmtId="0" fontId="29" fillId="15" borderId="10" xfId="2" applyFont="1" applyFill="1" applyBorder="1" applyAlignment="1">
      <alignment horizontal="center" vertical="center" wrapText="1"/>
    </xf>
    <xf numFmtId="0" fontId="16" fillId="15" borderId="8" xfId="2" applyFont="1" applyFill="1" applyBorder="1" applyAlignment="1">
      <alignment horizontal="center" vertical="center" wrapText="1"/>
    </xf>
    <xf numFmtId="0" fontId="16" fillId="15" borderId="10" xfId="2" applyFont="1" applyFill="1" applyBorder="1" applyAlignment="1">
      <alignment horizontal="center" vertical="center" wrapText="1"/>
    </xf>
    <xf numFmtId="0" fontId="17" fillId="0" borderId="14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22" borderId="1" xfId="2" applyFont="1" applyFill="1" applyBorder="1" applyAlignment="1">
      <alignment horizontal="center" vertical="center" wrapText="1"/>
    </xf>
    <xf numFmtId="0" fontId="17" fillId="22" borderId="1" xfId="2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/>
    </xf>
    <xf numFmtId="0" fontId="16" fillId="0" borderId="0" xfId="2" applyFont="1" applyBorder="1" applyAlignment="1">
      <alignment horizontal="center" vertical="center" wrapText="1"/>
    </xf>
    <xf numFmtId="0" fontId="16" fillId="16" borderId="1" xfId="2" applyFont="1" applyFill="1" applyBorder="1" applyAlignment="1">
      <alignment horizontal="center" vertical="center" wrapText="1"/>
    </xf>
    <xf numFmtId="0" fontId="17" fillId="16" borderId="8" xfId="2" applyFont="1" applyFill="1" applyBorder="1" applyAlignment="1">
      <alignment horizontal="center" vertical="center" wrapText="1"/>
    </xf>
    <xf numFmtId="0" fontId="17" fillId="16" borderId="10" xfId="2" applyFont="1" applyFill="1" applyBorder="1" applyAlignment="1">
      <alignment horizontal="center" vertical="center" wrapText="1"/>
    </xf>
    <xf numFmtId="167" fontId="17" fillId="16" borderId="8" xfId="2" applyNumberFormat="1" applyFont="1" applyFill="1" applyBorder="1" applyAlignment="1">
      <alignment horizontal="center" vertical="center" wrapText="1"/>
    </xf>
    <xf numFmtId="167" fontId="17" fillId="16" borderId="10" xfId="2" applyNumberFormat="1" applyFont="1" applyFill="1" applyBorder="1" applyAlignment="1">
      <alignment horizontal="center" vertical="center" wrapText="1"/>
    </xf>
    <xf numFmtId="167" fontId="17" fillId="16" borderId="0" xfId="2" applyNumberFormat="1" applyFont="1" applyFill="1" applyBorder="1" applyAlignment="1">
      <alignment horizontal="center" vertical="center" wrapText="1"/>
    </xf>
    <xf numFmtId="0" fontId="27" fillId="0" borderId="8" xfId="2" applyFont="1" applyBorder="1" applyAlignment="1">
      <alignment horizontal="center" vertical="center" wrapText="1"/>
    </xf>
    <xf numFmtId="0" fontId="27" fillId="0" borderId="10" xfId="2" applyFont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16" fillId="9" borderId="8" xfId="2" applyFont="1" applyFill="1" applyBorder="1" applyAlignment="1">
      <alignment horizontal="center" vertical="center" wrapText="1"/>
    </xf>
    <xf numFmtId="0" fontId="16" fillId="9" borderId="10" xfId="2" applyFont="1" applyFill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 wrapText="1"/>
    </xf>
    <xf numFmtId="0" fontId="16" fillId="0" borderId="10" xfId="2" applyFont="1" applyBorder="1" applyAlignment="1">
      <alignment horizontal="center" vertical="center" wrapText="1"/>
    </xf>
    <xf numFmtId="0" fontId="17" fillId="16" borderId="0" xfId="2" applyFont="1" applyFill="1" applyBorder="1" applyAlignment="1">
      <alignment horizontal="center" vertical="center" wrapText="1"/>
    </xf>
    <xf numFmtId="0" fontId="17" fillId="16" borderId="1" xfId="2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47" fillId="23" borderId="14" xfId="0" applyFont="1" applyFill="1" applyBorder="1" applyAlignment="1">
      <alignment horizontal="center" vertical="center" wrapText="1"/>
    </xf>
    <xf numFmtId="0" fontId="47" fillId="23" borderId="15" xfId="0" applyFont="1" applyFill="1" applyBorder="1" applyAlignment="1">
      <alignment horizontal="center" vertical="center" wrapText="1"/>
    </xf>
    <xf numFmtId="0" fontId="23" fillId="23" borderId="16" xfId="0" applyFont="1" applyFill="1" applyBorder="1" applyAlignment="1">
      <alignment horizontal="center" vertical="center" wrapText="1"/>
    </xf>
    <xf numFmtId="0" fontId="23" fillId="23" borderId="17" xfId="0" applyFont="1" applyFill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27" fillId="0" borderId="1" xfId="2" applyFont="1" applyBorder="1" applyAlignment="1">
      <alignment horizontal="center" vertical="center" wrapText="1"/>
    </xf>
    <xf numFmtId="0" fontId="27" fillId="17" borderId="1" xfId="2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27" fillId="23" borderId="1" xfId="2" applyFont="1" applyFill="1" applyBorder="1" applyAlignment="1">
      <alignment horizontal="center" vertical="center" wrapText="1"/>
    </xf>
    <xf numFmtId="0" fontId="17" fillId="11" borderId="1" xfId="2" applyFont="1" applyFill="1" applyBorder="1" applyAlignment="1">
      <alignment horizontal="center" vertical="center"/>
    </xf>
    <xf numFmtId="165" fontId="17" fillId="16" borderId="8" xfId="2" applyNumberFormat="1" applyFont="1" applyFill="1" applyBorder="1" applyAlignment="1">
      <alignment horizontal="center" vertical="center" wrapText="1"/>
    </xf>
    <xf numFmtId="165" fontId="17" fillId="16" borderId="10" xfId="2" applyNumberFormat="1" applyFont="1" applyFill="1" applyBorder="1" applyAlignment="1">
      <alignment horizontal="center" vertical="center" wrapText="1"/>
    </xf>
    <xf numFmtId="0" fontId="16" fillId="22" borderId="8" xfId="2" applyFont="1" applyFill="1" applyBorder="1" applyAlignment="1">
      <alignment horizontal="center" vertical="center" wrapText="1"/>
    </xf>
    <xf numFmtId="0" fontId="16" fillId="22" borderId="10" xfId="2" applyFont="1" applyFill="1" applyBorder="1" applyAlignment="1">
      <alignment horizontal="center" vertical="center" wrapText="1"/>
    </xf>
    <xf numFmtId="0" fontId="17" fillId="9" borderId="1" xfId="2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 wrapText="1"/>
    </xf>
    <xf numFmtId="0" fontId="17" fillId="16" borderId="8" xfId="0" applyFont="1" applyFill="1" applyBorder="1" applyAlignment="1">
      <alignment horizontal="center" vertical="center" wrapText="1"/>
    </xf>
    <xf numFmtId="0" fontId="17" fillId="16" borderId="10" xfId="0" applyFont="1" applyFill="1" applyBorder="1" applyAlignment="1">
      <alignment horizontal="center" vertical="center" wrapText="1"/>
    </xf>
    <xf numFmtId="167" fontId="17" fillId="16" borderId="8" xfId="0" applyNumberFormat="1" applyFont="1" applyFill="1" applyBorder="1" applyAlignment="1">
      <alignment horizontal="center" vertical="center" wrapText="1"/>
    </xf>
    <xf numFmtId="167" fontId="17" fillId="16" borderId="10" xfId="0" applyNumberFormat="1" applyFont="1" applyFill="1" applyBorder="1" applyAlignment="1">
      <alignment horizontal="center" vertical="center" wrapText="1"/>
    </xf>
    <xf numFmtId="0" fontId="4" fillId="29" borderId="8" xfId="0" applyFont="1" applyFill="1" applyBorder="1" applyAlignment="1">
      <alignment horizontal="right"/>
    </xf>
    <xf numFmtId="0" fontId="4" fillId="29" borderId="10" xfId="0" applyFont="1" applyFill="1" applyBorder="1" applyAlignment="1">
      <alignment horizontal="right"/>
    </xf>
    <xf numFmtId="0" fontId="22" fillId="0" borderId="16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38" fillId="2" borderId="8" xfId="0" applyFont="1" applyFill="1" applyBorder="1" applyAlignment="1">
      <alignment horizontal="center"/>
    </xf>
    <xf numFmtId="0" fontId="38" fillId="2" borderId="9" xfId="0" applyFont="1" applyFill="1" applyBorder="1" applyAlignment="1">
      <alignment horizontal="center"/>
    </xf>
    <xf numFmtId="0" fontId="38" fillId="2" borderId="10" xfId="0" applyFont="1" applyFill="1" applyBorder="1" applyAlignment="1">
      <alignment horizontal="center"/>
    </xf>
    <xf numFmtId="0" fontId="17" fillId="0" borderId="8" xfId="2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center"/>
    </xf>
    <xf numFmtId="0" fontId="65" fillId="0" borderId="1" xfId="0" applyFont="1" applyBorder="1" applyAlignment="1">
      <alignment vertical="center" textRotation="90" wrapText="1"/>
    </xf>
    <xf numFmtId="0" fontId="0" fillId="0" borderId="0" xfId="0" applyFont="1" applyAlignment="1">
      <alignment horizontal="center"/>
    </xf>
    <xf numFmtId="0" fontId="3" fillId="0" borderId="11" xfId="4" applyFont="1" applyBorder="1" applyAlignment="1">
      <alignment horizontal="center"/>
    </xf>
    <xf numFmtId="0" fontId="3" fillId="0" borderId="12" xfId="4" applyFont="1" applyBorder="1" applyAlignment="1">
      <alignment horizontal="center"/>
    </xf>
    <xf numFmtId="0" fontId="3" fillId="0" borderId="2" xfId="4" applyFont="1" applyBorder="1" applyAlignment="1">
      <alignment horizontal="center"/>
    </xf>
    <xf numFmtId="0" fontId="16" fillId="0" borderId="8" xfId="4" applyFont="1" applyFill="1" applyBorder="1" applyAlignment="1">
      <alignment horizontal="center" vertical="center" wrapText="1"/>
    </xf>
    <xf numFmtId="0" fontId="16" fillId="0" borderId="10" xfId="4" applyFont="1" applyFill="1" applyBorder="1" applyAlignment="1">
      <alignment horizontal="center" vertical="center" wrapText="1"/>
    </xf>
    <xf numFmtId="0" fontId="16" fillId="9" borderId="8" xfId="4" applyFont="1" applyFill="1" applyBorder="1" applyAlignment="1">
      <alignment horizontal="center" vertical="center" wrapText="1"/>
    </xf>
    <xf numFmtId="0" fontId="16" fillId="9" borderId="10" xfId="4" applyFont="1" applyFill="1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/>
    </xf>
    <xf numFmtId="0" fontId="17" fillId="0" borderId="15" xfId="4" applyFont="1" applyBorder="1" applyAlignment="1">
      <alignment horizontal="center" vertical="center"/>
    </xf>
    <xf numFmtId="0" fontId="17" fillId="0" borderId="16" xfId="4" applyFont="1" applyBorder="1" applyAlignment="1">
      <alignment horizontal="center" vertical="center"/>
    </xf>
    <xf numFmtId="0" fontId="17" fillId="0" borderId="17" xfId="4" applyFont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8" xfId="4" applyFont="1" applyFill="1" applyBorder="1" applyAlignment="1">
      <alignment horizontal="center" vertical="center"/>
    </xf>
    <xf numFmtId="0" fontId="17" fillId="0" borderId="10" xfId="4" applyFont="1" applyFill="1" applyBorder="1" applyAlignment="1">
      <alignment horizontal="center" vertical="center"/>
    </xf>
    <xf numFmtId="0" fontId="17" fillId="9" borderId="8" xfId="4" applyFont="1" applyFill="1" applyBorder="1" applyAlignment="1">
      <alignment horizontal="center" vertical="center"/>
    </xf>
    <xf numFmtId="0" fontId="17" fillId="9" borderId="10" xfId="4" applyFont="1" applyFill="1" applyBorder="1" applyAlignment="1">
      <alignment horizontal="center" vertical="center"/>
    </xf>
    <xf numFmtId="0" fontId="17" fillId="0" borderId="8" xfId="4" applyFont="1" applyBorder="1" applyAlignment="1">
      <alignment horizontal="center" vertical="center"/>
    </xf>
    <xf numFmtId="0" fontId="17" fillId="0" borderId="10" xfId="4" applyFont="1" applyBorder="1" applyAlignment="1">
      <alignment horizontal="center" vertical="center"/>
    </xf>
    <xf numFmtId="0" fontId="17" fillId="0" borderId="8" xfId="4" quotePrefix="1" applyFont="1" applyBorder="1" applyAlignment="1">
      <alignment horizontal="center" vertical="center"/>
    </xf>
    <xf numFmtId="0" fontId="40" fillId="17" borderId="11" xfId="4" applyFont="1" applyFill="1" applyBorder="1" applyAlignment="1">
      <alignment horizontal="left" vertical="center" wrapText="1"/>
    </xf>
    <xf numFmtId="0" fontId="40" fillId="17" borderId="12" xfId="4" applyFont="1" applyFill="1" applyBorder="1" applyAlignment="1">
      <alignment horizontal="left" vertical="center" wrapText="1"/>
    </xf>
    <xf numFmtId="0" fontId="40" fillId="17" borderId="2" xfId="4" applyFont="1" applyFill="1" applyBorder="1" applyAlignment="1">
      <alignment horizontal="left" vertical="center" wrapText="1"/>
    </xf>
    <xf numFmtId="0" fontId="16" fillId="17" borderId="8" xfId="4" applyFont="1" applyFill="1" applyBorder="1" applyAlignment="1">
      <alignment horizontal="center" vertical="center" wrapText="1"/>
    </xf>
    <xf numFmtId="0" fontId="16" fillId="17" borderId="10" xfId="4" applyFont="1" applyFill="1" applyBorder="1" applyAlignment="1">
      <alignment horizontal="center" vertical="center" wrapText="1"/>
    </xf>
    <xf numFmtId="0" fontId="16" fillId="23" borderId="8" xfId="4" applyFont="1" applyFill="1" applyBorder="1" applyAlignment="1">
      <alignment horizontal="center" vertical="center" wrapText="1"/>
    </xf>
    <xf numFmtId="0" fontId="16" fillId="23" borderId="10" xfId="4" applyFont="1" applyFill="1" applyBorder="1" applyAlignment="1">
      <alignment horizontal="center" vertical="center" wrapText="1"/>
    </xf>
    <xf numFmtId="0" fontId="16" fillId="15" borderId="8" xfId="4" applyFont="1" applyFill="1" applyBorder="1" applyAlignment="1">
      <alignment horizontal="center" vertical="center" wrapText="1"/>
    </xf>
    <xf numFmtId="0" fontId="16" fillId="15" borderId="10" xfId="4" applyFont="1" applyFill="1" applyBorder="1" applyAlignment="1">
      <alignment horizontal="center" vertical="center" wrapText="1"/>
    </xf>
    <xf numFmtId="0" fontId="40" fillId="0" borderId="11" xfId="4" applyFont="1" applyFill="1" applyBorder="1" applyAlignment="1">
      <alignment horizontal="left" vertical="center" wrapText="1"/>
    </xf>
    <xf numFmtId="0" fontId="40" fillId="0" borderId="12" xfId="4" applyFont="1" applyFill="1" applyBorder="1" applyAlignment="1">
      <alignment horizontal="left" vertical="center" wrapText="1"/>
    </xf>
    <xf numFmtId="0" fontId="40" fillId="0" borderId="2" xfId="4" applyFont="1" applyFill="1" applyBorder="1" applyAlignment="1">
      <alignment horizontal="left" vertical="center" wrapText="1"/>
    </xf>
    <xf numFmtId="0" fontId="33" fillId="0" borderId="16" xfId="4" applyFont="1" applyBorder="1" applyAlignment="1">
      <alignment horizontal="center" vertical="center" wrapText="1"/>
    </xf>
    <xf numFmtId="0" fontId="33" fillId="0" borderId="17" xfId="4" applyFont="1" applyBorder="1" applyAlignment="1">
      <alignment horizontal="center" vertical="center" wrapText="1"/>
    </xf>
    <xf numFmtId="0" fontId="33" fillId="0" borderId="8" xfId="4" applyFont="1" applyBorder="1" applyAlignment="1">
      <alignment horizontal="center" vertical="center" wrapText="1"/>
    </xf>
    <xf numFmtId="0" fontId="33" fillId="0" borderId="10" xfId="4" applyFont="1" applyBorder="1" applyAlignment="1">
      <alignment horizontal="center" vertical="center" wrapText="1"/>
    </xf>
    <xf numFmtId="0" fontId="37" fillId="16" borderId="8" xfId="4" applyFont="1" applyFill="1" applyBorder="1" applyAlignment="1">
      <alignment horizontal="center" vertical="center" wrapText="1"/>
    </xf>
    <xf numFmtId="0" fontId="37" fillId="16" borderId="10" xfId="4" applyFont="1" applyFill="1" applyBorder="1" applyAlignment="1">
      <alignment horizontal="center" vertical="center" wrapText="1"/>
    </xf>
    <xf numFmtId="0" fontId="16" fillId="0" borderId="8" xfId="4" applyFont="1" applyBorder="1" applyAlignment="1">
      <alignment horizontal="center" vertical="center" wrapText="1"/>
    </xf>
    <xf numFmtId="0" fontId="16" fillId="0" borderId="10" xfId="4" applyFont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 wrapText="1"/>
    </xf>
    <xf numFmtId="0" fontId="37" fillId="0" borderId="8" xfId="4" applyFont="1" applyFill="1" applyBorder="1" applyAlignment="1">
      <alignment horizontal="center" vertical="center" wrapText="1"/>
    </xf>
    <xf numFmtId="0" fontId="37" fillId="0" borderId="10" xfId="4" applyFont="1" applyFill="1" applyBorder="1" applyAlignment="1">
      <alignment horizontal="center" vertical="center" wrapText="1"/>
    </xf>
    <xf numFmtId="0" fontId="37" fillId="9" borderId="8" xfId="4" applyFont="1" applyFill="1" applyBorder="1" applyAlignment="1">
      <alignment horizontal="center" vertical="center" wrapText="1"/>
    </xf>
    <xf numFmtId="0" fontId="37" fillId="9" borderId="10" xfId="4" applyFont="1" applyFill="1" applyBorder="1" applyAlignment="1">
      <alignment horizontal="center" vertical="center" wrapText="1"/>
    </xf>
    <xf numFmtId="0" fontId="23" fillId="23" borderId="18" xfId="0" applyFont="1" applyFill="1" applyBorder="1" applyAlignment="1">
      <alignment horizontal="center" vertical="center" wrapText="1"/>
    </xf>
    <xf numFmtId="0" fontId="38" fillId="0" borderId="8" xfId="0" applyFont="1" applyBorder="1" applyAlignment="1">
      <alignment horizontal="center"/>
    </xf>
    <xf numFmtId="0" fontId="38" fillId="0" borderId="9" xfId="0" applyFont="1" applyBorder="1" applyAlignment="1">
      <alignment horizontal="center"/>
    </xf>
    <xf numFmtId="0" fontId="38" fillId="0" borderId="10" xfId="0" applyFont="1" applyBorder="1" applyAlignment="1">
      <alignment horizontal="center"/>
    </xf>
    <xf numFmtId="0" fontId="16" fillId="17" borderId="14" xfId="4" applyFont="1" applyFill="1" applyBorder="1" applyAlignment="1">
      <alignment horizontal="center" vertical="center" wrapText="1"/>
    </xf>
    <xf numFmtId="0" fontId="16" fillId="17" borderId="15" xfId="4" applyFont="1" applyFill="1" applyBorder="1" applyAlignment="1">
      <alignment horizontal="center" vertical="center" wrapText="1"/>
    </xf>
    <xf numFmtId="0" fontId="47" fillId="23" borderId="7" xfId="0" applyFont="1" applyFill="1" applyBorder="1" applyAlignment="1">
      <alignment horizontal="center" vertical="center" wrapText="1"/>
    </xf>
    <xf numFmtId="0" fontId="17" fillId="16" borderId="8" xfId="4" applyFont="1" applyFill="1" applyBorder="1" applyAlignment="1">
      <alignment horizontal="center" vertical="center" wrapText="1"/>
    </xf>
    <xf numFmtId="0" fontId="17" fillId="16" borderId="10" xfId="4" applyFont="1" applyFill="1" applyBorder="1" applyAlignment="1">
      <alignment horizontal="center" vertical="center" wrapText="1"/>
    </xf>
    <xf numFmtId="0" fontId="16" fillId="16" borderId="8" xfId="4" applyFont="1" applyFill="1" applyBorder="1" applyAlignment="1">
      <alignment horizontal="center" vertical="center" wrapText="1"/>
    </xf>
    <xf numFmtId="0" fontId="16" fillId="16" borderId="10" xfId="4" applyFont="1" applyFill="1" applyBorder="1" applyAlignment="1">
      <alignment horizontal="center" vertical="center" wrapText="1"/>
    </xf>
    <xf numFmtId="0" fontId="17" fillId="0" borderId="8" xfId="4" applyFont="1" applyFill="1" applyBorder="1" applyAlignment="1">
      <alignment horizontal="center" vertical="center" wrapText="1"/>
    </xf>
    <xf numFmtId="0" fontId="17" fillId="0" borderId="10" xfId="4" applyFont="1" applyFill="1" applyBorder="1" applyAlignment="1">
      <alignment horizontal="center" vertical="center" wrapText="1"/>
    </xf>
    <xf numFmtId="0" fontId="17" fillId="9" borderId="8" xfId="4" applyFont="1" applyFill="1" applyBorder="1" applyAlignment="1">
      <alignment horizontal="center" vertical="center" wrapText="1"/>
    </xf>
    <xf numFmtId="0" fontId="17" fillId="9" borderId="10" xfId="4" applyFont="1" applyFill="1" applyBorder="1" applyAlignment="1">
      <alignment horizontal="center" vertical="center" wrapText="1"/>
    </xf>
    <xf numFmtId="0" fontId="17" fillId="16" borderId="14" xfId="4" applyFont="1" applyFill="1" applyBorder="1" applyAlignment="1">
      <alignment horizontal="center" vertical="center" wrapText="1"/>
    </xf>
    <xf numFmtId="0" fontId="17" fillId="16" borderId="15" xfId="4" applyFont="1" applyFill="1" applyBorder="1" applyAlignment="1">
      <alignment horizontal="center" vertical="center" wrapText="1"/>
    </xf>
    <xf numFmtId="0" fontId="17" fillId="20" borderId="14" xfId="0" applyFont="1" applyFill="1" applyBorder="1" applyAlignment="1">
      <alignment horizontal="center" vertical="center" wrapText="1"/>
    </xf>
    <xf numFmtId="0" fontId="17" fillId="20" borderId="15" xfId="0" applyFont="1" applyFill="1" applyBorder="1" applyAlignment="1">
      <alignment horizontal="center" vertical="center" wrapText="1"/>
    </xf>
    <xf numFmtId="0" fontId="17" fillId="20" borderId="14" xfId="4" applyFont="1" applyFill="1" applyBorder="1" applyAlignment="1">
      <alignment horizontal="center" vertical="center" wrapText="1"/>
    </xf>
    <xf numFmtId="0" fontId="17" fillId="20" borderId="15" xfId="4" applyFont="1" applyFill="1" applyBorder="1" applyAlignment="1">
      <alignment horizontal="center" vertical="center" wrapText="1"/>
    </xf>
    <xf numFmtId="0" fontId="37" fillId="20" borderId="8" xfId="0" applyFont="1" applyFill="1" applyBorder="1" applyAlignment="1">
      <alignment horizontal="center" vertical="center" wrapText="1"/>
    </xf>
    <xf numFmtId="0" fontId="37" fillId="20" borderId="10" xfId="0" applyFont="1" applyFill="1" applyBorder="1" applyAlignment="1">
      <alignment horizontal="center" vertical="center" wrapText="1"/>
    </xf>
    <xf numFmtId="0" fontId="37" fillId="20" borderId="8" xfId="4" applyFont="1" applyFill="1" applyBorder="1" applyAlignment="1">
      <alignment horizontal="center" vertical="center" wrapText="1"/>
    </xf>
    <xf numFmtId="0" fontId="37" fillId="20" borderId="10" xfId="4" applyFont="1" applyFill="1" applyBorder="1" applyAlignment="1">
      <alignment horizontal="center" vertical="center" wrapText="1"/>
    </xf>
    <xf numFmtId="0" fontId="16" fillId="22" borderId="8" xfId="0" applyFont="1" applyFill="1" applyBorder="1" applyAlignment="1">
      <alignment horizontal="center" vertical="center" wrapText="1"/>
    </xf>
    <xf numFmtId="0" fontId="16" fillId="22" borderId="10" xfId="0" applyFont="1" applyFill="1" applyBorder="1" applyAlignment="1">
      <alignment horizontal="center" vertical="center" wrapText="1"/>
    </xf>
    <xf numFmtId="0" fontId="16" fillId="22" borderId="8" xfId="4" applyFont="1" applyFill="1" applyBorder="1" applyAlignment="1">
      <alignment horizontal="center" vertical="center" wrapText="1"/>
    </xf>
    <xf numFmtId="0" fontId="16" fillId="22" borderId="10" xfId="4" applyFont="1" applyFill="1" applyBorder="1" applyAlignment="1">
      <alignment horizontal="center" vertical="center" wrapText="1"/>
    </xf>
    <xf numFmtId="0" fontId="16" fillId="17" borderId="8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40" fillId="23" borderId="11" xfId="4" applyFont="1" applyFill="1" applyBorder="1" applyAlignment="1">
      <alignment horizontal="left" vertical="center" wrapText="1"/>
    </xf>
    <xf numFmtId="0" fontId="40" fillId="23" borderId="12" xfId="4" applyFont="1" applyFill="1" applyBorder="1" applyAlignment="1">
      <alignment horizontal="left" vertical="center" wrapText="1"/>
    </xf>
    <xf numFmtId="0" fontId="17" fillId="22" borderId="8" xfId="0" applyFont="1" applyFill="1" applyBorder="1" applyAlignment="1">
      <alignment horizontal="center" vertical="center" wrapText="1"/>
    </xf>
    <xf numFmtId="0" fontId="17" fillId="22" borderId="10" xfId="0" applyFont="1" applyFill="1" applyBorder="1" applyAlignment="1">
      <alignment horizontal="center" vertical="center" wrapText="1"/>
    </xf>
    <xf numFmtId="0" fontId="17" fillId="22" borderId="8" xfId="4" applyFont="1" applyFill="1" applyBorder="1" applyAlignment="1">
      <alignment horizontal="center" vertical="center"/>
    </xf>
    <xf numFmtId="0" fontId="17" fillId="22" borderId="10" xfId="4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9" borderId="8" xfId="0" quotePrefix="1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40" fillId="17" borderId="1" xfId="0" applyFont="1" applyFill="1" applyBorder="1" applyAlignment="1">
      <alignment horizontal="left" vertical="center" wrapText="1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40" fillId="17" borderId="11" xfId="0" applyFont="1" applyFill="1" applyBorder="1" applyAlignment="1">
      <alignment horizontal="left" vertical="center" wrapText="1"/>
    </xf>
    <xf numFmtId="0" fontId="40" fillId="17" borderId="12" xfId="0" applyFont="1" applyFill="1" applyBorder="1" applyAlignment="1">
      <alignment horizontal="left" vertical="center" wrapText="1"/>
    </xf>
    <xf numFmtId="0" fontId="40" fillId="17" borderId="2" xfId="0" applyFont="1" applyFill="1" applyBorder="1" applyAlignment="1">
      <alignment horizontal="left" vertical="center" wrapText="1"/>
    </xf>
    <xf numFmtId="0" fontId="37" fillId="16" borderId="8" xfId="0" applyFont="1" applyFill="1" applyBorder="1" applyAlignment="1">
      <alignment horizontal="center" vertical="center" wrapText="1"/>
    </xf>
    <xf numFmtId="0" fontId="37" fillId="16" borderId="10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 wrapText="1"/>
    </xf>
    <xf numFmtId="0" fontId="16" fillId="16" borderId="8" xfId="0" applyFont="1" applyFill="1" applyBorder="1" applyAlignment="1">
      <alignment horizontal="center" vertical="center" wrapText="1"/>
    </xf>
    <xf numFmtId="0" fontId="16" fillId="16" borderId="10" xfId="0" applyFont="1" applyFill="1" applyBorder="1" applyAlignment="1">
      <alignment horizontal="center" vertical="center" wrapText="1"/>
    </xf>
    <xf numFmtId="0" fontId="17" fillId="20" borderId="8" xfId="0" applyFont="1" applyFill="1" applyBorder="1" applyAlignment="1">
      <alignment horizontal="center" vertical="center" wrapText="1"/>
    </xf>
    <xf numFmtId="0" fontId="17" fillId="20" borderId="10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17" fillId="0" borderId="8" xfId="0" quotePrefix="1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18" borderId="8" xfId="0" applyFont="1" applyFill="1" applyBorder="1" applyAlignment="1">
      <alignment horizontal="center" vertical="center" wrapText="1"/>
    </xf>
    <xf numFmtId="0" fontId="43" fillId="18" borderId="9" xfId="0" applyFont="1" applyFill="1" applyBorder="1" applyAlignment="1">
      <alignment horizontal="center" vertical="center" wrapText="1"/>
    </xf>
    <xf numFmtId="0" fontId="43" fillId="18" borderId="10" xfId="0" applyFont="1" applyFill="1" applyBorder="1" applyAlignment="1">
      <alignment horizontal="center" vertical="center" wrapText="1"/>
    </xf>
    <xf numFmtId="16" fontId="43" fillId="18" borderId="1" xfId="0" quotePrefix="1" applyNumberFormat="1" applyFont="1" applyFill="1" applyBorder="1" applyAlignment="1">
      <alignment horizontal="center" vertical="center" wrapText="1"/>
    </xf>
    <xf numFmtId="16" fontId="43" fillId="18" borderId="1" xfId="0" applyNumberFormat="1" applyFont="1" applyFill="1" applyBorder="1" applyAlignment="1">
      <alignment horizontal="center" vertical="center" wrapText="1"/>
    </xf>
    <xf numFmtId="0" fontId="43" fillId="18" borderId="1" xfId="0" applyFont="1" applyFill="1" applyBorder="1" applyAlignment="1">
      <alignment horizontal="center" vertical="center" wrapText="1"/>
    </xf>
    <xf numFmtId="0" fontId="18" fillId="13" borderId="1" xfId="0" applyFont="1" applyFill="1" applyBorder="1" applyAlignment="1">
      <alignment horizontal="center" vertical="center" wrapText="1"/>
    </xf>
    <xf numFmtId="0" fontId="37" fillId="13" borderId="8" xfId="0" applyFont="1" applyFill="1" applyBorder="1" applyAlignment="1">
      <alignment horizontal="center" vertical="center" wrapText="1"/>
    </xf>
    <xf numFmtId="0" fontId="37" fillId="13" borderId="10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left" vertical="center" wrapText="1"/>
    </xf>
    <xf numFmtId="0" fontId="40" fillId="0" borderId="12" xfId="0" applyFont="1" applyBorder="1" applyAlignment="1">
      <alignment horizontal="left" vertical="center" wrapText="1"/>
    </xf>
    <xf numFmtId="0" fontId="40" fillId="0" borderId="2" xfId="0" applyFont="1" applyBorder="1" applyAlignment="1">
      <alignment horizontal="left" vertical="center" wrapText="1"/>
    </xf>
    <xf numFmtId="0" fontId="40" fillId="0" borderId="1" xfId="0" applyFont="1" applyBorder="1" applyAlignment="1">
      <alignment vertical="center" wrapText="1"/>
    </xf>
    <xf numFmtId="0" fontId="40" fillId="0" borderId="11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16" fillId="20" borderId="8" xfId="0" applyFont="1" applyFill="1" applyBorder="1" applyAlignment="1">
      <alignment horizontal="center" vertical="center" wrapText="1"/>
    </xf>
    <xf numFmtId="0" fontId="16" fillId="20" borderId="10" xfId="0" applyFont="1" applyFill="1" applyBorder="1" applyAlignment="1">
      <alignment horizontal="center" vertical="center" wrapText="1"/>
    </xf>
    <xf numFmtId="0" fontId="17" fillId="10" borderId="8" xfId="0" applyFont="1" applyFill="1" applyBorder="1" applyAlignment="1">
      <alignment horizontal="center" vertical="center" wrapText="1"/>
    </xf>
    <xf numFmtId="0" fontId="17" fillId="10" borderId="10" xfId="0" applyFont="1" applyFill="1" applyBorder="1" applyAlignment="1">
      <alignment horizontal="center" vertical="center" wrapText="1"/>
    </xf>
    <xf numFmtId="0" fontId="17" fillId="10" borderId="8" xfId="0" quotePrefix="1" applyFont="1" applyFill="1" applyBorder="1" applyAlignment="1">
      <alignment horizontal="center" vertical="center"/>
    </xf>
    <xf numFmtId="0" fontId="17" fillId="10" borderId="10" xfId="0" applyFont="1" applyFill="1" applyBorder="1" applyAlignment="1">
      <alignment horizontal="center" vertical="center"/>
    </xf>
    <xf numFmtId="0" fontId="16" fillId="10" borderId="8" xfId="0" applyFont="1" applyFill="1" applyBorder="1" applyAlignment="1">
      <alignment horizontal="center" vertical="center" wrapText="1"/>
    </xf>
    <xf numFmtId="0" fontId="16" fillId="10" borderId="10" xfId="0" applyFont="1" applyFill="1" applyBorder="1" applyAlignment="1">
      <alignment horizontal="center" vertical="center" wrapText="1"/>
    </xf>
    <xf numFmtId="0" fontId="37" fillId="10" borderId="8" xfId="0" applyFont="1" applyFill="1" applyBorder="1" applyAlignment="1">
      <alignment horizontal="center" vertical="center" wrapText="1"/>
    </xf>
    <xf numFmtId="0" fontId="37" fillId="10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7" fillId="0" borderId="1" xfId="4" applyFont="1" applyBorder="1" applyAlignment="1">
      <alignment horizontal="center" vertical="center"/>
    </xf>
    <xf numFmtId="0" fontId="17" fillId="20" borderId="8" xfId="4" applyFont="1" applyFill="1" applyBorder="1" applyAlignment="1">
      <alignment horizontal="center" vertical="center" wrapText="1"/>
    </xf>
    <xf numFmtId="0" fontId="17" fillId="20" borderId="10" xfId="4" applyFont="1" applyFill="1" applyBorder="1" applyAlignment="1">
      <alignment horizontal="center" vertical="center" wrapText="1"/>
    </xf>
    <xf numFmtId="0" fontId="17" fillId="9" borderId="8" xfId="4" quotePrefix="1" applyFont="1" applyFill="1" applyBorder="1" applyAlignment="1">
      <alignment horizontal="center" vertical="center"/>
    </xf>
    <xf numFmtId="0" fontId="40" fillId="0" borderId="1" xfId="4" applyFont="1" applyFill="1" applyBorder="1" applyAlignment="1">
      <alignment horizontal="left" vertical="center" wrapText="1"/>
    </xf>
    <xf numFmtId="0" fontId="40" fillId="17" borderId="1" xfId="4" applyFont="1" applyFill="1" applyBorder="1" applyAlignment="1">
      <alignment horizontal="left" vertical="center" wrapText="1"/>
    </xf>
    <xf numFmtId="0" fontId="49" fillId="0" borderId="0" xfId="0" applyFont="1" applyFill="1" applyAlignment="1">
      <alignment horizontal="center" vertical="center" wrapText="1"/>
    </xf>
    <xf numFmtId="0" fontId="49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quotePrefix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0" fillId="15" borderId="15" xfId="0" applyFont="1" applyFill="1" applyBorder="1" applyAlignment="1">
      <alignment horizontal="left" vertical="center" wrapText="1"/>
    </xf>
    <xf numFmtId="0" fontId="40" fillId="15" borderId="17" xfId="0" applyFont="1" applyFill="1" applyBorder="1" applyAlignment="1">
      <alignment horizontal="left"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164" fontId="32" fillId="0" borderId="8" xfId="0" applyNumberFormat="1" applyFont="1" applyBorder="1" applyAlignment="1">
      <alignment horizontal="center"/>
    </xf>
    <xf numFmtId="164" fontId="32" fillId="0" borderId="10" xfId="0" applyNumberFormat="1" applyFont="1" applyBorder="1" applyAlignment="1">
      <alignment horizontal="center"/>
    </xf>
    <xf numFmtId="0" fontId="0" fillId="0" borderId="8" xfId="0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66" fontId="0" fillId="0" borderId="1" xfId="1" applyNumberFormat="1" applyFont="1" applyBorder="1" applyAlignment="1">
      <alignment horizontal="left" vertical="center"/>
    </xf>
    <xf numFmtId="0" fontId="0" fillId="15" borderId="8" xfId="0" applyFont="1" applyFill="1" applyBorder="1" applyAlignment="1">
      <alignment horizontal="center" vertical="center"/>
    </xf>
    <xf numFmtId="0" fontId="0" fillId="15" borderId="10" xfId="0" applyFont="1" applyFill="1" applyBorder="1" applyAlignment="1">
      <alignment horizontal="center" vertical="center"/>
    </xf>
    <xf numFmtId="0" fontId="25" fillId="15" borderId="8" xfId="0" applyFont="1" applyFill="1" applyBorder="1" applyAlignment="1">
      <alignment horizontal="center" vertical="center"/>
    </xf>
    <xf numFmtId="0" fontId="25" fillId="15" borderId="10" xfId="0" applyFont="1" applyFill="1" applyBorder="1" applyAlignment="1">
      <alignment horizontal="center" vertical="center"/>
    </xf>
    <xf numFmtId="0" fontId="0" fillId="15" borderId="1" xfId="0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40" fillId="15" borderId="1" xfId="0" applyFont="1" applyFill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4" fillId="21" borderId="1" xfId="0" applyFont="1" applyFill="1" applyBorder="1" applyAlignment="1">
      <alignment horizontal="center" vertical="center" wrapText="1"/>
    </xf>
    <xf numFmtId="0" fontId="0" fillId="21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0" fillId="21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wrapText="1"/>
    </xf>
    <xf numFmtId="0" fontId="39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39" fillId="16" borderId="8" xfId="0" applyFont="1" applyFill="1" applyBorder="1" applyAlignment="1">
      <alignment horizontal="center" vertical="center" wrapText="1"/>
    </xf>
    <xf numFmtId="0" fontId="39" fillId="16" borderId="10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top" wrapText="1"/>
    </xf>
    <xf numFmtId="0" fontId="45" fillId="0" borderId="1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left" vertical="center" wrapText="1"/>
    </xf>
    <xf numFmtId="0" fontId="39" fillId="0" borderId="10" xfId="0" applyFont="1" applyBorder="1" applyAlignment="1">
      <alignment horizontal="left" vertical="center" wrapText="1"/>
    </xf>
    <xf numFmtId="0" fontId="39" fillId="16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17" borderId="1" xfId="0" applyFont="1" applyFill="1" applyBorder="1" applyAlignment="1">
      <alignment horizontal="left" vertical="center" wrapText="1"/>
    </xf>
    <xf numFmtId="0" fontId="23" fillId="16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4" fillId="0" borderId="1" xfId="2" quotePrefix="1" applyFont="1" applyFill="1" applyBorder="1" applyAlignment="1">
      <alignment horizontal="center" wrapText="1"/>
    </xf>
    <xf numFmtId="0" fontId="4" fillId="0" borderId="1" xfId="2" applyFont="1" applyFill="1" applyBorder="1" applyAlignment="1">
      <alignment horizontal="center" wrapText="1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0" fillId="15" borderId="1" xfId="2" applyFont="1" applyFill="1" applyBorder="1" applyAlignment="1">
      <alignment horizontal="center" vertical="center" wrapText="1"/>
    </xf>
    <xf numFmtId="0" fontId="40" fillId="0" borderId="1" xfId="2" applyFont="1" applyBorder="1" applyAlignment="1">
      <alignment horizontal="center" vertical="center" wrapText="1"/>
    </xf>
    <xf numFmtId="0" fontId="59" fillId="0" borderId="7" xfId="2" applyFont="1" applyBorder="1" applyAlignment="1">
      <alignment horizontal="center" vertical="center"/>
    </xf>
    <xf numFmtId="0" fontId="32" fillId="0" borderId="1" xfId="2" applyFont="1" applyFill="1" applyBorder="1" applyAlignment="1">
      <alignment horizontal="center"/>
    </xf>
    <xf numFmtId="0" fontId="32" fillId="22" borderId="1" xfId="2" applyFont="1" applyFill="1" applyBorder="1" applyAlignment="1">
      <alignment horizontal="center"/>
    </xf>
    <xf numFmtId="0" fontId="32" fillId="9" borderId="1" xfId="2" applyFont="1" applyFill="1" applyBorder="1" applyAlignment="1">
      <alignment horizontal="center"/>
    </xf>
    <xf numFmtId="164" fontId="32" fillId="0" borderId="8" xfId="2" applyNumberFormat="1" applyFont="1" applyBorder="1" applyAlignment="1">
      <alignment horizontal="center"/>
    </xf>
    <xf numFmtId="164" fontId="32" fillId="0" borderId="10" xfId="2" applyNumberFormat="1" applyFont="1" applyBorder="1" applyAlignment="1">
      <alignment horizontal="center"/>
    </xf>
    <xf numFmtId="0" fontId="4" fillId="22" borderId="1" xfId="2" quotePrefix="1" applyFont="1" applyFill="1" applyBorder="1" applyAlignment="1">
      <alignment horizontal="center" wrapText="1"/>
    </xf>
    <xf numFmtId="0" fontId="4" fillId="22" borderId="1" xfId="2" applyFont="1" applyFill="1" applyBorder="1" applyAlignment="1">
      <alignment horizontal="center" wrapText="1"/>
    </xf>
    <xf numFmtId="0" fontId="4" fillId="9" borderId="1" xfId="2" quotePrefix="1" applyFont="1" applyFill="1" applyBorder="1" applyAlignment="1">
      <alignment horizontal="center" wrapText="1"/>
    </xf>
    <xf numFmtId="0" fontId="4" fillId="9" borderId="1" xfId="2" applyFont="1" applyFill="1" applyBorder="1" applyAlignment="1">
      <alignment horizontal="center" wrapText="1"/>
    </xf>
    <xf numFmtId="0" fontId="32" fillId="0" borderId="8" xfId="2" applyFont="1" applyBorder="1" applyAlignment="1">
      <alignment horizontal="center"/>
    </xf>
    <xf numFmtId="0" fontId="32" fillId="0" borderId="10" xfId="2" applyFont="1" applyBorder="1" applyAlignment="1">
      <alignment horizontal="center"/>
    </xf>
    <xf numFmtId="0" fontId="4" fillId="0" borderId="1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8" fillId="0" borderId="0" xfId="0" applyFont="1" applyAlignment="1">
      <alignment horizontal="center"/>
    </xf>
    <xf numFmtId="0" fontId="65" fillId="0" borderId="1" xfId="0" applyFont="1" applyBorder="1" applyAlignment="1">
      <alignment horizontal="center" vertical="center" textRotation="90"/>
    </xf>
    <xf numFmtId="0" fontId="65" fillId="28" borderId="1" xfId="0" applyFont="1" applyFill="1" applyBorder="1" applyAlignment="1">
      <alignment horizontal="left" vertical="center" wrapText="1"/>
    </xf>
    <xf numFmtId="0" fontId="65" fillId="3" borderId="1" xfId="0" applyFont="1" applyFill="1" applyBorder="1" applyAlignment="1">
      <alignment horizontal="left" vertical="center" wrapText="1"/>
    </xf>
    <xf numFmtId="0" fontId="65" fillId="0" borderId="15" xfId="0" applyFont="1" applyFill="1" applyBorder="1" applyAlignment="1">
      <alignment horizontal="center" vertical="center" wrapText="1"/>
    </xf>
    <xf numFmtId="0" fontId="65" fillId="0" borderId="19" xfId="0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textRotation="180" wrapText="1"/>
    </xf>
    <xf numFmtId="0" fontId="64" fillId="0" borderId="1" xfId="0" applyFont="1" applyFill="1" applyBorder="1" applyAlignment="1">
      <alignment horizontal="center" vertical="center" wrapText="1"/>
    </xf>
    <xf numFmtId="9" fontId="0" fillId="0" borderId="11" xfId="3" applyFont="1" applyBorder="1" applyAlignment="1">
      <alignment horizontal="center" vertical="center"/>
    </xf>
    <xf numFmtId="9" fontId="0" fillId="0" borderId="2" xfId="3" applyFont="1" applyBorder="1" applyAlignment="1">
      <alignment horizontal="center" vertical="center"/>
    </xf>
    <xf numFmtId="0" fontId="4" fillId="23" borderId="1" xfId="0" applyFont="1" applyFill="1" applyBorder="1" applyAlignment="1">
      <alignment horizontal="right"/>
    </xf>
    <xf numFmtId="0" fontId="65" fillId="0" borderId="1" xfId="0" applyFont="1" applyBorder="1" applyAlignment="1">
      <alignment horizontal="left" vertical="center" wrapText="1"/>
    </xf>
    <xf numFmtId="0" fontId="64" fillId="16" borderId="1" xfId="0" applyFont="1" applyFill="1" applyBorder="1" applyAlignment="1">
      <alignment horizontal="left" vertical="center" wrapText="1"/>
    </xf>
    <xf numFmtId="0" fontId="65" fillId="20" borderId="1" xfId="0" applyFont="1" applyFill="1" applyBorder="1" applyAlignment="1">
      <alignment horizontal="left"/>
    </xf>
    <xf numFmtId="0" fontId="65" fillId="15" borderId="1" xfId="0" applyFont="1" applyFill="1" applyBorder="1" applyAlignment="1">
      <alignment horizontal="left" vertical="center" wrapText="1"/>
    </xf>
    <xf numFmtId="0" fontId="65" fillId="0" borderId="11" xfId="0" applyFont="1" applyFill="1" applyBorder="1" applyAlignment="1">
      <alignment horizontal="center" vertical="center" wrapText="1"/>
    </xf>
    <xf numFmtId="0" fontId="65" fillId="0" borderId="12" xfId="0" applyFont="1" applyFill="1" applyBorder="1" applyAlignment="1">
      <alignment horizontal="center" vertical="center" wrapText="1"/>
    </xf>
    <xf numFmtId="0" fontId="65" fillId="0" borderId="2" xfId="0" applyFont="1" applyFill="1" applyBorder="1" applyAlignment="1">
      <alignment horizontal="center" vertical="center" wrapText="1"/>
    </xf>
    <xf numFmtId="0" fontId="32" fillId="9" borderId="8" xfId="2" applyFont="1" applyFill="1" applyBorder="1" applyAlignment="1">
      <alignment horizontal="center"/>
    </xf>
    <xf numFmtId="0" fontId="32" fillId="9" borderId="10" xfId="2" applyFont="1" applyFill="1" applyBorder="1" applyAlignment="1">
      <alignment horizontal="center"/>
    </xf>
    <xf numFmtId="0" fontId="59" fillId="0" borderId="1" xfId="2" applyFont="1" applyBorder="1" applyAlignment="1">
      <alignment horizontal="center" vertical="center"/>
    </xf>
    <xf numFmtId="0" fontId="4" fillId="9" borderId="8" xfId="2" quotePrefix="1" applyFont="1" applyFill="1" applyBorder="1" applyAlignment="1">
      <alignment horizontal="center" wrapText="1"/>
    </xf>
    <xf numFmtId="0" fontId="4" fillId="9" borderId="10" xfId="2" quotePrefix="1" applyFont="1" applyFill="1" applyBorder="1" applyAlignment="1">
      <alignment horizontal="center" wrapText="1"/>
    </xf>
    <xf numFmtId="0" fontId="65" fillId="0" borderId="17" xfId="0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166" fontId="0" fillId="0" borderId="1" xfId="3" applyNumberFormat="1" applyFont="1" applyBorder="1" applyAlignment="1">
      <alignment horizontal="left" vertical="center"/>
    </xf>
    <xf numFmtId="0" fontId="63" fillId="0" borderId="8" xfId="2" applyFont="1" applyBorder="1" applyAlignment="1">
      <alignment horizontal="center"/>
    </xf>
    <xf numFmtId="0" fontId="63" fillId="0" borderId="10" xfId="2" applyFont="1" applyBorder="1" applyAlignment="1">
      <alignment horizontal="center"/>
    </xf>
    <xf numFmtId="0" fontId="63" fillId="0" borderId="1" xfId="2" applyFont="1" applyFill="1" applyBorder="1" applyAlignment="1">
      <alignment horizontal="center"/>
    </xf>
    <xf numFmtId="0" fontId="63" fillId="9" borderId="1" xfId="2" applyFont="1" applyFill="1" applyBorder="1" applyAlignment="1">
      <alignment horizontal="center"/>
    </xf>
    <xf numFmtId="164" fontId="63" fillId="0" borderId="8" xfId="2" applyNumberFormat="1" applyFont="1" applyBorder="1" applyAlignment="1">
      <alignment horizontal="center"/>
    </xf>
    <xf numFmtId="164" fontId="63" fillId="0" borderId="10" xfId="2" applyNumberFormat="1" applyFont="1" applyBorder="1" applyAlignment="1">
      <alignment horizontal="center"/>
    </xf>
    <xf numFmtId="0" fontId="4" fillId="9" borderId="8" xfId="2" applyFont="1" applyFill="1" applyBorder="1" applyAlignment="1">
      <alignment horizontal="center" vertical="center"/>
    </xf>
    <xf numFmtId="0" fontId="4" fillId="9" borderId="10" xfId="2" applyFont="1" applyFill="1" applyBorder="1" applyAlignment="1">
      <alignment horizontal="center" vertical="center"/>
    </xf>
    <xf numFmtId="0" fontId="21" fillId="24" borderId="1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4" fillId="24" borderId="1" xfId="0" applyFont="1" applyFill="1" applyBorder="1" applyAlignment="1">
      <alignment horizontal="center" vertical="center"/>
    </xf>
    <xf numFmtId="0" fontId="35" fillId="24" borderId="1" xfId="0" applyFont="1" applyFill="1" applyBorder="1" applyAlignment="1">
      <alignment horizontal="center" vertical="center" wrapText="1"/>
    </xf>
    <xf numFmtId="0" fontId="35" fillId="24" borderId="1" xfId="0" applyFont="1" applyFill="1" applyBorder="1" applyAlignment="1">
      <alignment vertical="center" wrapText="1"/>
    </xf>
    <xf numFmtId="0" fontId="36" fillId="24" borderId="1" xfId="0" applyFont="1" applyFill="1" applyBorder="1" applyAlignment="1">
      <alignment horizontal="center" vertical="center" wrapText="1"/>
    </xf>
    <xf numFmtId="0" fontId="50" fillId="24" borderId="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60" fillId="24" borderId="1" xfId="0" applyFont="1" applyFill="1" applyBorder="1" applyAlignment="1">
      <alignment vertical="center" wrapText="1"/>
    </xf>
    <xf numFmtId="0" fontId="61" fillId="0" borderId="1" xfId="0" applyFont="1" applyBorder="1" applyAlignment="1">
      <alignment horizontal="center" vertical="center" wrapText="1"/>
    </xf>
    <xf numFmtId="16" fontId="61" fillId="0" borderId="1" xfId="0" applyNumberFormat="1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7" fillId="22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65" fillId="0" borderId="11" xfId="0" applyFont="1" applyBorder="1" applyAlignment="1">
      <alignment horizontal="center" vertical="center" wrapText="1"/>
    </xf>
    <xf numFmtId="0" fontId="65" fillId="0" borderId="12" xfId="0" applyFont="1" applyBorder="1" applyAlignment="1">
      <alignment horizontal="center" vertical="center" wrapText="1"/>
    </xf>
    <xf numFmtId="0" fontId="65" fillId="0" borderId="2" xfId="0" applyFont="1" applyBorder="1" applyAlignment="1">
      <alignment horizontal="center" vertical="center" wrapText="1"/>
    </xf>
    <xf numFmtId="0" fontId="4" fillId="27" borderId="1" xfId="0" applyFont="1" applyFill="1" applyBorder="1" applyAlignment="1">
      <alignment horizontal="center" vertical="center"/>
    </xf>
    <xf numFmtId="0" fontId="64" fillId="9" borderId="8" xfId="0" applyFont="1" applyFill="1" applyBorder="1" applyAlignment="1">
      <alignment horizontal="center" vertical="center" wrapText="1"/>
    </xf>
    <xf numFmtId="0" fontId="64" fillId="9" borderId="9" xfId="0" applyFont="1" applyFill="1" applyBorder="1" applyAlignment="1">
      <alignment horizontal="center" vertical="center" wrapText="1"/>
    </xf>
    <xf numFmtId="0" fontId="64" fillId="9" borderId="10" xfId="0" applyFont="1" applyFill="1" applyBorder="1" applyAlignment="1">
      <alignment horizontal="center" vertical="center" wrapText="1"/>
    </xf>
    <xf numFmtId="0" fontId="65" fillId="8" borderId="8" xfId="0" applyFont="1" applyFill="1" applyBorder="1" applyAlignment="1">
      <alignment horizontal="center" vertical="center" wrapText="1"/>
    </xf>
    <xf numFmtId="0" fontId="65" fillId="8" borderId="9" xfId="0" applyFont="1" applyFill="1" applyBorder="1" applyAlignment="1">
      <alignment horizontal="center" vertical="center" wrapText="1"/>
    </xf>
    <xf numFmtId="0" fontId="65" fillId="8" borderId="10" xfId="0" applyFont="1" applyFill="1" applyBorder="1" applyAlignment="1">
      <alignment horizontal="center" vertical="center" wrapText="1"/>
    </xf>
    <xf numFmtId="0" fontId="4" fillId="27" borderId="8" xfId="0" applyFont="1" applyFill="1" applyBorder="1" applyAlignment="1">
      <alignment horizontal="center"/>
    </xf>
    <xf numFmtId="0" fontId="4" fillId="27" borderId="9" xfId="0" applyFont="1" applyFill="1" applyBorder="1" applyAlignment="1">
      <alignment horizontal="center"/>
    </xf>
    <xf numFmtId="0" fontId="4" fillId="27" borderId="10" xfId="0" applyFont="1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27" borderId="8" xfId="0" applyFont="1" applyFill="1" applyBorder="1" applyAlignment="1">
      <alignment horizontal="center" vertical="center"/>
    </xf>
    <xf numFmtId="0" fontId="4" fillId="27" borderId="9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69" fillId="0" borderId="1" xfId="0" applyFont="1" applyBorder="1" applyAlignment="1">
      <alignment horizontal="center" vertical="center" textRotation="90" wrapText="1"/>
    </xf>
    <xf numFmtId="0" fontId="65" fillId="0" borderId="7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69" fillId="0" borderId="25" xfId="0" applyFont="1" applyBorder="1" applyAlignment="1">
      <alignment horizontal="center" vertical="center" textRotation="90" wrapText="1"/>
    </xf>
    <xf numFmtId="0" fontId="69" fillId="0" borderId="26" xfId="0" applyFont="1" applyBorder="1" applyAlignment="1">
      <alignment horizontal="center" vertical="center" textRotation="90" wrapText="1"/>
    </xf>
    <xf numFmtId="0" fontId="69" fillId="0" borderId="27" xfId="0" applyFont="1" applyBorder="1" applyAlignment="1">
      <alignment horizontal="center" vertical="center" textRotation="90" wrapText="1"/>
    </xf>
    <xf numFmtId="0" fontId="65" fillId="0" borderId="14" xfId="0" applyFont="1" applyFill="1" applyBorder="1" applyAlignment="1">
      <alignment horizontal="center" vertical="center" wrapText="1"/>
    </xf>
    <xf numFmtId="0" fontId="65" fillId="0" borderId="13" xfId="0" applyFont="1" applyFill="1" applyBorder="1" applyAlignment="1">
      <alignment horizontal="center" vertical="center" wrapText="1"/>
    </xf>
    <xf numFmtId="0" fontId="65" fillId="8" borderId="1" xfId="0" applyFont="1" applyFill="1" applyBorder="1" applyAlignment="1">
      <alignment horizontal="center" vertical="center" wrapText="1"/>
    </xf>
    <xf numFmtId="0" fontId="4" fillId="27" borderId="1" xfId="0" applyFont="1" applyFill="1" applyBorder="1" applyAlignment="1">
      <alignment horizontal="center"/>
    </xf>
  </cellXfs>
  <cellStyles count="6">
    <cellStyle name="Normál" xfId="0" builtinId="0"/>
    <cellStyle name="Normál 2" xfId="2"/>
    <cellStyle name="Normál 3" xfId="4"/>
    <cellStyle name="Százalék" xfId="1" builtinId="5"/>
    <cellStyle name="Százalék 2" xfId="3"/>
    <cellStyle name="Százalék 3" xfId="5"/>
  </cellStyles>
  <dxfs count="0"/>
  <tableStyles count="0" defaultTableStyle="TableStyleMedium9" defaultPivotStyle="PivotStyleLight16"/>
  <colors>
    <mruColors>
      <color rgb="FFF84B28"/>
      <color rgb="FFACEC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</xdr:colOff>
      <xdr:row>0</xdr:row>
      <xdr:rowOff>0</xdr:rowOff>
    </xdr:from>
    <xdr:to>
      <xdr:col>13</xdr:col>
      <xdr:colOff>1015365</xdr:colOff>
      <xdr:row>22</xdr:row>
      <xdr:rowOff>134620</xdr:rowOff>
    </xdr:to>
    <xdr:pic>
      <xdr:nvPicPr>
        <xdr:cNvPr id="2" name="Kép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63225" y="0"/>
          <a:ext cx="4511040" cy="5335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2"/>
  <sheetViews>
    <sheetView workbookViewId="0">
      <selection activeCell="A6" sqref="A6:A18"/>
    </sheetView>
  </sheetViews>
  <sheetFormatPr defaultColWidth="9.109375" defaultRowHeight="13.8" x14ac:dyDescent="0.25"/>
  <cols>
    <col min="1" max="1" width="31.88671875" style="148" customWidth="1"/>
    <col min="2" max="2" width="46.88671875" style="148" customWidth="1"/>
    <col min="3" max="12" width="7.88671875" style="148" customWidth="1"/>
    <col min="13" max="16384" width="9.109375" style="148"/>
  </cols>
  <sheetData>
    <row r="3" spans="1:12" ht="15.6" x14ac:dyDescent="0.25">
      <c r="A3" s="147"/>
      <c r="B3" s="826" t="s">
        <v>248</v>
      </c>
      <c r="C3" s="826"/>
      <c r="D3" s="826"/>
      <c r="E3" s="826"/>
      <c r="F3" s="826"/>
      <c r="G3" s="826"/>
      <c r="H3" s="826"/>
      <c r="I3" s="826"/>
      <c r="J3" s="826"/>
      <c r="K3" s="826"/>
      <c r="L3" s="826"/>
    </row>
    <row r="4" spans="1:12" ht="15.6" x14ac:dyDescent="0.25">
      <c r="A4" s="827" t="s">
        <v>249</v>
      </c>
      <c r="B4" s="828"/>
      <c r="C4" s="831" t="s">
        <v>17</v>
      </c>
      <c r="D4" s="831"/>
      <c r="E4" s="826" t="s">
        <v>18</v>
      </c>
      <c r="F4" s="826"/>
      <c r="G4" s="826" t="s">
        <v>21</v>
      </c>
      <c r="H4" s="826"/>
      <c r="I4" s="826" t="s">
        <v>22</v>
      </c>
      <c r="J4" s="826"/>
      <c r="K4" s="826" t="s">
        <v>250</v>
      </c>
      <c r="L4" s="826"/>
    </row>
    <row r="5" spans="1:12" ht="15.6" x14ac:dyDescent="0.25">
      <c r="A5" s="829"/>
      <c r="B5" s="830"/>
      <c r="C5" s="149" t="s">
        <v>251</v>
      </c>
      <c r="D5" s="149" t="s">
        <v>252</v>
      </c>
      <c r="E5" s="149" t="s">
        <v>251</v>
      </c>
      <c r="F5" s="149" t="s">
        <v>252</v>
      </c>
      <c r="G5" s="149" t="s">
        <v>251</v>
      </c>
      <c r="H5" s="149" t="s">
        <v>252</v>
      </c>
      <c r="I5" s="149" t="s">
        <v>251</v>
      </c>
      <c r="J5" s="149" t="s">
        <v>252</v>
      </c>
      <c r="K5" s="149" t="s">
        <v>251</v>
      </c>
      <c r="L5" s="149" t="s">
        <v>252</v>
      </c>
    </row>
    <row r="6" spans="1:12" ht="15.6" x14ac:dyDescent="0.25">
      <c r="A6" s="834"/>
      <c r="B6" s="150" t="s">
        <v>2</v>
      </c>
      <c r="C6" s="151">
        <v>4</v>
      </c>
      <c r="D6" s="151"/>
      <c r="E6" s="151">
        <v>4</v>
      </c>
      <c r="F6" s="151"/>
      <c r="G6" s="151">
        <v>4</v>
      </c>
      <c r="H6" s="151"/>
      <c r="I6" s="151">
        <v>4</v>
      </c>
      <c r="J6" s="147"/>
      <c r="K6" s="147"/>
      <c r="L6" s="147"/>
    </row>
    <row r="7" spans="1:12" ht="15.6" x14ac:dyDescent="0.25">
      <c r="A7" s="835"/>
      <c r="B7" s="150" t="s">
        <v>253</v>
      </c>
      <c r="C7" s="151">
        <v>3</v>
      </c>
      <c r="D7" s="151"/>
      <c r="E7" s="151">
        <v>3</v>
      </c>
      <c r="F7" s="151"/>
      <c r="G7" s="151">
        <v>3</v>
      </c>
      <c r="H7" s="151"/>
      <c r="I7" s="151">
        <v>3</v>
      </c>
      <c r="J7" s="147"/>
      <c r="K7" s="147"/>
      <c r="L7" s="147"/>
    </row>
    <row r="8" spans="1:12" ht="15.6" x14ac:dyDescent="0.25">
      <c r="A8" s="835"/>
      <c r="B8" s="150" t="s">
        <v>19</v>
      </c>
      <c r="C8" s="151">
        <v>3</v>
      </c>
      <c r="D8" s="151"/>
      <c r="E8" s="151">
        <v>3</v>
      </c>
      <c r="F8" s="151"/>
      <c r="G8" s="151">
        <v>3</v>
      </c>
      <c r="H8" s="151"/>
      <c r="I8" s="151">
        <v>3</v>
      </c>
      <c r="J8" s="147"/>
      <c r="K8" s="147"/>
      <c r="L8" s="147"/>
    </row>
    <row r="9" spans="1:12" ht="15.6" x14ac:dyDescent="0.25">
      <c r="A9" s="835"/>
      <c r="B9" s="150" t="s">
        <v>254</v>
      </c>
      <c r="C9" s="151"/>
      <c r="D9" s="151"/>
      <c r="E9" s="151"/>
      <c r="F9" s="151"/>
      <c r="G9" s="151">
        <v>1</v>
      </c>
      <c r="H9" s="151"/>
      <c r="I9" s="151"/>
      <c r="J9" s="147"/>
      <c r="K9" s="152"/>
      <c r="L9" s="152"/>
    </row>
    <row r="10" spans="1:12" ht="15.6" x14ac:dyDescent="0.25">
      <c r="A10" s="835"/>
      <c r="B10" s="150" t="s">
        <v>255</v>
      </c>
      <c r="C10" s="151">
        <v>2</v>
      </c>
      <c r="D10" s="151"/>
      <c r="E10" s="151">
        <v>2</v>
      </c>
      <c r="F10" s="151"/>
      <c r="G10" s="151">
        <v>3</v>
      </c>
      <c r="H10" s="151"/>
      <c r="I10" s="151">
        <v>3</v>
      </c>
      <c r="J10" s="147"/>
      <c r="K10" s="152"/>
      <c r="L10" s="152"/>
    </row>
    <row r="11" spans="1:12" ht="15.6" x14ac:dyDescent="0.25">
      <c r="A11" s="835"/>
      <c r="B11" s="150" t="s">
        <v>5</v>
      </c>
      <c r="C11" s="151">
        <v>2</v>
      </c>
      <c r="D11" s="151"/>
      <c r="E11" s="151">
        <v>2</v>
      </c>
      <c r="F11" s="151"/>
      <c r="G11" s="151">
        <v>1</v>
      </c>
      <c r="H11" s="151"/>
      <c r="I11" s="151"/>
      <c r="J11" s="147"/>
      <c r="K11" s="152"/>
      <c r="L11" s="152"/>
    </row>
    <row r="12" spans="1:12" ht="15.6" x14ac:dyDescent="0.25">
      <c r="A12" s="835"/>
      <c r="B12" s="150" t="s">
        <v>6</v>
      </c>
      <c r="C12" s="151">
        <v>2</v>
      </c>
      <c r="D12" s="151"/>
      <c r="E12" s="151">
        <v>1</v>
      </c>
      <c r="F12" s="151"/>
      <c r="G12" s="151"/>
      <c r="H12" s="151"/>
      <c r="I12" s="151"/>
      <c r="J12" s="147"/>
      <c r="K12" s="152"/>
      <c r="L12" s="152"/>
    </row>
    <row r="13" spans="1:12" ht="15.6" x14ac:dyDescent="0.25">
      <c r="A13" s="835"/>
      <c r="B13" s="150" t="s">
        <v>256</v>
      </c>
      <c r="C13" s="151"/>
      <c r="D13" s="151"/>
      <c r="E13" s="151">
        <v>2</v>
      </c>
      <c r="F13" s="151"/>
      <c r="G13" s="151">
        <v>2</v>
      </c>
      <c r="H13" s="151"/>
      <c r="I13" s="151">
        <v>1</v>
      </c>
      <c r="J13" s="147"/>
      <c r="K13" s="152"/>
      <c r="L13" s="152"/>
    </row>
    <row r="14" spans="1:12" ht="15.6" x14ac:dyDescent="0.25">
      <c r="A14" s="835"/>
      <c r="B14" s="150" t="s">
        <v>257</v>
      </c>
      <c r="C14" s="151">
        <v>2</v>
      </c>
      <c r="D14" s="151"/>
      <c r="E14" s="151">
        <v>1</v>
      </c>
      <c r="F14" s="151"/>
      <c r="G14" s="151"/>
      <c r="H14" s="151"/>
      <c r="I14" s="151"/>
      <c r="J14" s="147"/>
      <c r="K14" s="152"/>
      <c r="L14" s="152"/>
    </row>
    <row r="15" spans="1:12" ht="15.6" x14ac:dyDescent="0.25">
      <c r="A15" s="835"/>
      <c r="B15" s="150" t="s">
        <v>258</v>
      </c>
      <c r="C15" s="151"/>
      <c r="D15" s="151"/>
      <c r="E15" s="151">
        <v>1</v>
      </c>
      <c r="F15" s="151"/>
      <c r="G15" s="151"/>
      <c r="H15" s="151"/>
      <c r="I15" s="151"/>
      <c r="J15" s="147"/>
      <c r="K15" s="152"/>
      <c r="L15" s="152"/>
    </row>
    <row r="16" spans="1:12" ht="15.6" x14ac:dyDescent="0.25">
      <c r="A16" s="835"/>
      <c r="B16" s="150" t="s">
        <v>7</v>
      </c>
      <c r="C16" s="151">
        <v>1</v>
      </c>
      <c r="D16" s="151"/>
      <c r="E16" s="151"/>
      <c r="F16" s="151"/>
      <c r="G16" s="151"/>
      <c r="H16" s="151"/>
      <c r="I16" s="151"/>
      <c r="J16" s="147"/>
      <c r="K16" s="152"/>
      <c r="L16" s="152"/>
    </row>
    <row r="17" spans="1:12" ht="15.6" x14ac:dyDescent="0.25">
      <c r="A17" s="835"/>
      <c r="B17" s="150" t="s">
        <v>4</v>
      </c>
      <c r="C17" s="151">
        <v>5</v>
      </c>
      <c r="D17" s="151"/>
      <c r="E17" s="151">
        <v>5</v>
      </c>
      <c r="F17" s="151"/>
      <c r="G17" s="151">
        <v>5</v>
      </c>
      <c r="H17" s="151"/>
      <c r="I17" s="151">
        <v>5</v>
      </c>
      <c r="J17" s="147"/>
      <c r="K17" s="152"/>
      <c r="L17" s="152"/>
    </row>
    <row r="18" spans="1:12" ht="15.6" x14ac:dyDescent="0.25">
      <c r="A18" s="836"/>
      <c r="B18" s="153" t="s">
        <v>23</v>
      </c>
      <c r="C18" s="151">
        <v>1</v>
      </c>
      <c r="D18" s="151"/>
      <c r="E18" s="151">
        <v>1</v>
      </c>
      <c r="F18" s="151"/>
      <c r="G18" s="151">
        <v>1</v>
      </c>
      <c r="H18" s="151"/>
      <c r="I18" s="151">
        <v>1</v>
      </c>
      <c r="J18" s="147"/>
      <c r="K18" s="152"/>
      <c r="L18" s="152"/>
    </row>
    <row r="19" spans="1:12" ht="16.2" x14ac:dyDescent="0.25">
      <c r="A19" s="837" t="s">
        <v>259</v>
      </c>
      <c r="B19" s="838"/>
      <c r="C19" s="824">
        <v>6</v>
      </c>
      <c r="D19" s="825"/>
      <c r="E19" s="824">
        <v>7</v>
      </c>
      <c r="F19" s="825"/>
      <c r="G19" s="824">
        <v>8</v>
      </c>
      <c r="H19" s="825"/>
      <c r="I19" s="824">
        <v>11</v>
      </c>
      <c r="J19" s="825"/>
      <c r="K19" s="154"/>
      <c r="L19" s="154"/>
    </row>
    <row r="20" spans="1:12" ht="31.2" x14ac:dyDescent="0.25">
      <c r="A20" s="155" t="s">
        <v>260</v>
      </c>
      <c r="B20" s="155" t="s">
        <v>261</v>
      </c>
      <c r="C20" s="155">
        <v>0.5</v>
      </c>
      <c r="D20" s="155"/>
      <c r="E20" s="155"/>
      <c r="F20" s="155"/>
      <c r="G20" s="155"/>
      <c r="H20" s="155"/>
      <c r="I20" s="155"/>
      <c r="J20" s="155"/>
      <c r="K20" s="156"/>
      <c r="L20" s="156"/>
    </row>
    <row r="21" spans="1:12" ht="31.2" x14ac:dyDescent="0.25">
      <c r="A21" s="155" t="s">
        <v>262</v>
      </c>
      <c r="B21" s="155" t="s">
        <v>263</v>
      </c>
      <c r="D21" s="155"/>
      <c r="E21" s="155"/>
      <c r="F21" s="155"/>
      <c r="G21" s="155"/>
      <c r="H21" s="155"/>
      <c r="I21" s="155"/>
      <c r="J21" s="155"/>
      <c r="K21" s="156">
        <v>0.5</v>
      </c>
      <c r="L21" s="156"/>
    </row>
    <row r="22" spans="1:12" ht="31.2" x14ac:dyDescent="0.25">
      <c r="A22" s="155" t="s">
        <v>264</v>
      </c>
      <c r="B22" s="155" t="s">
        <v>265</v>
      </c>
      <c r="C22" s="155"/>
      <c r="D22" s="155"/>
      <c r="E22" s="155"/>
      <c r="F22" s="155"/>
      <c r="G22" s="155"/>
      <c r="H22" s="155"/>
      <c r="I22" s="155"/>
      <c r="J22" s="155"/>
      <c r="K22" s="156">
        <v>2</v>
      </c>
      <c r="L22" s="156"/>
    </row>
    <row r="23" spans="1:12" ht="15.6" x14ac:dyDescent="0.25">
      <c r="A23" s="839" t="s">
        <v>266</v>
      </c>
      <c r="B23" s="157" t="s">
        <v>267</v>
      </c>
      <c r="C23" s="155"/>
      <c r="D23" s="155"/>
      <c r="E23" s="155"/>
      <c r="F23" s="155"/>
      <c r="G23" s="158">
        <v>2</v>
      </c>
      <c r="H23" s="155"/>
      <c r="I23" s="158">
        <v>1</v>
      </c>
      <c r="J23" s="155"/>
      <c r="K23" s="156">
        <v>2</v>
      </c>
      <c r="L23" s="159"/>
    </row>
    <row r="24" spans="1:12" ht="15.6" x14ac:dyDescent="0.25">
      <c r="A24" s="839"/>
      <c r="B24" s="157" t="s">
        <v>268</v>
      </c>
      <c r="C24" s="155"/>
      <c r="D24" s="155"/>
      <c r="E24" s="155"/>
      <c r="F24" s="155"/>
      <c r="G24" s="160"/>
      <c r="H24" s="155"/>
      <c r="I24" s="158">
        <v>2</v>
      </c>
      <c r="J24" s="155"/>
      <c r="K24" s="156">
        <v>1.5</v>
      </c>
      <c r="L24" s="159"/>
    </row>
    <row r="25" spans="1:12" ht="15.6" x14ac:dyDescent="0.25">
      <c r="A25" s="839" t="s">
        <v>269</v>
      </c>
      <c r="B25" s="157" t="s">
        <v>270</v>
      </c>
      <c r="C25" s="155"/>
      <c r="D25" s="155"/>
      <c r="E25" s="155"/>
      <c r="F25" s="155"/>
      <c r="G25" s="155"/>
      <c r="H25" s="155"/>
      <c r="J25" s="155">
        <v>2</v>
      </c>
      <c r="L25" s="156">
        <v>2</v>
      </c>
    </row>
    <row r="26" spans="1:12" ht="15.6" x14ac:dyDescent="0.25">
      <c r="A26" s="839"/>
      <c r="B26" s="157" t="s">
        <v>271</v>
      </c>
      <c r="C26" s="155"/>
      <c r="D26" s="155"/>
      <c r="E26" s="155"/>
      <c r="F26" s="155"/>
      <c r="G26" s="155"/>
      <c r="H26" s="155"/>
      <c r="I26" s="155"/>
      <c r="K26" s="159"/>
      <c r="L26" s="156">
        <v>2</v>
      </c>
    </row>
    <row r="27" spans="1:12" ht="15.6" x14ac:dyDescent="0.25">
      <c r="A27" s="839"/>
      <c r="B27" s="157" t="s">
        <v>272</v>
      </c>
      <c r="C27" s="155"/>
      <c r="D27" s="155"/>
      <c r="E27" s="155"/>
      <c r="F27" s="155"/>
      <c r="G27" s="155"/>
      <c r="H27" s="155"/>
      <c r="I27" s="155"/>
      <c r="J27" s="155"/>
      <c r="K27" s="159"/>
      <c r="L27" s="156">
        <v>2</v>
      </c>
    </row>
    <row r="28" spans="1:12" ht="27.6" x14ac:dyDescent="0.25">
      <c r="A28" s="161" t="s">
        <v>273</v>
      </c>
      <c r="B28" s="162" t="s">
        <v>274</v>
      </c>
      <c r="C28" s="151"/>
      <c r="D28" s="151"/>
      <c r="E28" s="151"/>
      <c r="F28" s="151"/>
      <c r="G28" s="163"/>
      <c r="H28" s="151"/>
      <c r="I28" s="151"/>
      <c r="J28" s="152">
        <v>2</v>
      </c>
      <c r="K28" s="152"/>
      <c r="L28" s="152">
        <v>2</v>
      </c>
    </row>
    <row r="29" spans="1:12" ht="15.6" x14ac:dyDescent="0.25">
      <c r="A29" s="839" t="s">
        <v>275</v>
      </c>
      <c r="B29" s="162" t="s">
        <v>276</v>
      </c>
      <c r="C29" s="151"/>
      <c r="D29" s="151"/>
      <c r="E29" s="151">
        <v>1</v>
      </c>
      <c r="F29" s="151"/>
      <c r="G29" s="151">
        <v>1</v>
      </c>
      <c r="H29" s="151"/>
      <c r="I29" s="151">
        <v>1</v>
      </c>
      <c r="J29" s="152"/>
      <c r="K29" s="164">
        <v>2</v>
      </c>
      <c r="L29" s="152"/>
    </row>
    <row r="30" spans="1:12" ht="15.6" x14ac:dyDescent="0.25">
      <c r="A30" s="839"/>
      <c r="B30" s="162" t="s">
        <v>277</v>
      </c>
      <c r="C30" s="163">
        <v>1.5</v>
      </c>
      <c r="D30" s="151"/>
      <c r="E30" s="151">
        <v>1</v>
      </c>
      <c r="F30" s="151"/>
      <c r="G30" s="151">
        <v>1</v>
      </c>
      <c r="H30" s="151"/>
      <c r="I30" s="151"/>
      <c r="J30" s="152"/>
      <c r="K30" s="152">
        <v>2</v>
      </c>
      <c r="L30" s="152"/>
    </row>
    <row r="31" spans="1:12" ht="15.6" x14ac:dyDescent="0.25">
      <c r="A31" s="839"/>
      <c r="B31" s="162" t="s">
        <v>278</v>
      </c>
      <c r="C31" s="151"/>
      <c r="D31" s="151"/>
      <c r="E31" s="151"/>
      <c r="F31" s="165">
        <v>2</v>
      </c>
      <c r="G31" s="151"/>
      <c r="H31" s="163">
        <v>3</v>
      </c>
      <c r="I31" s="151"/>
      <c r="J31" s="164">
        <v>3</v>
      </c>
      <c r="K31" s="152"/>
      <c r="L31" s="164">
        <v>8</v>
      </c>
    </row>
    <row r="32" spans="1:12" ht="15.6" x14ac:dyDescent="0.25">
      <c r="A32" s="839" t="s">
        <v>279</v>
      </c>
      <c r="B32" s="162" t="s">
        <v>280</v>
      </c>
      <c r="C32" s="163">
        <v>2</v>
      </c>
      <c r="D32" s="151"/>
      <c r="E32" s="151">
        <v>1</v>
      </c>
      <c r="F32" s="151"/>
      <c r="G32" s="151">
        <v>1</v>
      </c>
      <c r="H32" s="151"/>
      <c r="I32" s="151"/>
      <c r="J32" s="152"/>
      <c r="K32" s="152">
        <v>2</v>
      </c>
      <c r="L32" s="152"/>
    </row>
    <row r="33" spans="1:12" ht="15.6" x14ac:dyDescent="0.25">
      <c r="A33" s="839"/>
      <c r="B33" s="162" t="s">
        <v>281</v>
      </c>
      <c r="C33" s="151"/>
      <c r="D33" s="163">
        <v>2</v>
      </c>
      <c r="E33" s="151"/>
      <c r="F33" s="151">
        <v>2</v>
      </c>
      <c r="G33" s="151"/>
      <c r="H33" s="151"/>
      <c r="I33" s="151"/>
      <c r="J33" s="152"/>
      <c r="K33" s="152"/>
      <c r="L33" s="152">
        <v>5</v>
      </c>
    </row>
    <row r="34" spans="1:12" ht="15.6" x14ac:dyDescent="0.25">
      <c r="A34" s="839" t="s">
        <v>282</v>
      </c>
      <c r="B34" s="162" t="s">
        <v>283</v>
      </c>
      <c r="C34" s="151"/>
      <c r="D34" s="151"/>
      <c r="E34" s="151"/>
      <c r="F34" s="151"/>
      <c r="G34" s="151"/>
      <c r="H34" s="151"/>
      <c r="I34" s="151"/>
      <c r="J34" s="152"/>
      <c r="K34" s="152">
        <v>1</v>
      </c>
      <c r="L34" s="152"/>
    </row>
    <row r="35" spans="1:12" ht="15.6" x14ac:dyDescent="0.25">
      <c r="A35" s="839"/>
      <c r="B35" s="162" t="s">
        <v>284</v>
      </c>
      <c r="C35" s="151"/>
      <c r="D35" s="151"/>
      <c r="E35" s="151"/>
      <c r="F35" s="151"/>
      <c r="G35" s="151"/>
      <c r="H35" s="151"/>
      <c r="I35" s="151"/>
      <c r="J35" s="152"/>
      <c r="K35" s="152">
        <v>1</v>
      </c>
      <c r="L35" s="152"/>
    </row>
    <row r="36" spans="1:12" ht="15.6" x14ac:dyDescent="0.25">
      <c r="A36" s="832" t="s">
        <v>14</v>
      </c>
      <c r="B36" s="833"/>
      <c r="C36" s="151"/>
      <c r="D36" s="151">
        <v>70</v>
      </c>
      <c r="E36" s="151"/>
      <c r="F36" s="151">
        <v>105</v>
      </c>
      <c r="G36" s="151"/>
      <c r="H36" s="151">
        <v>140</v>
      </c>
      <c r="I36" s="151"/>
      <c r="J36" s="152"/>
      <c r="K36" s="152"/>
      <c r="L36" s="152"/>
    </row>
    <row r="37" spans="1:12" ht="15.6" x14ac:dyDescent="0.25">
      <c r="A37" s="840" t="s">
        <v>297</v>
      </c>
      <c r="B37" s="840"/>
      <c r="C37" s="149">
        <f>SUM(C6:C18)</f>
        <v>25</v>
      </c>
      <c r="D37" s="149"/>
      <c r="E37" s="149">
        <f>SUM(E6:E18)</f>
        <v>25</v>
      </c>
      <c r="F37" s="149"/>
      <c r="G37" s="149">
        <f>SUM(G6:G18)</f>
        <v>23</v>
      </c>
      <c r="H37" s="149"/>
      <c r="I37" s="149">
        <f>SUM(I6:I18)</f>
        <v>20</v>
      </c>
      <c r="J37" s="172"/>
      <c r="K37" s="149">
        <f>SUM(K6:K18)</f>
        <v>0</v>
      </c>
      <c r="L37" s="172"/>
    </row>
    <row r="38" spans="1:12" ht="15.6" x14ac:dyDescent="0.25">
      <c r="A38" s="841" t="s">
        <v>24</v>
      </c>
      <c r="B38" s="173" t="s">
        <v>253</v>
      </c>
      <c r="C38" s="151">
        <v>2</v>
      </c>
      <c r="D38" s="151"/>
      <c r="E38" s="151">
        <v>2</v>
      </c>
      <c r="F38" s="151"/>
      <c r="G38" s="151">
        <v>2</v>
      </c>
      <c r="H38" s="151"/>
      <c r="I38" s="151">
        <v>1</v>
      </c>
      <c r="J38" s="152"/>
      <c r="K38" s="151"/>
      <c r="L38" s="152"/>
    </row>
    <row r="39" spans="1:12" ht="15.6" x14ac:dyDescent="0.25">
      <c r="A39" s="842"/>
      <c r="B39" s="150" t="s">
        <v>19</v>
      </c>
      <c r="C39" s="151">
        <v>1</v>
      </c>
      <c r="D39" s="151"/>
      <c r="E39" s="151">
        <v>1</v>
      </c>
      <c r="F39" s="151"/>
      <c r="G39" s="151"/>
      <c r="H39" s="151"/>
      <c r="I39" s="151">
        <v>1</v>
      </c>
      <c r="J39" s="152"/>
      <c r="K39" s="151"/>
      <c r="L39" s="152"/>
    </row>
    <row r="40" spans="1:12" ht="15.6" x14ac:dyDescent="0.25">
      <c r="A40" s="842"/>
      <c r="B40" s="150" t="s">
        <v>257</v>
      </c>
      <c r="C40" s="151"/>
      <c r="D40" s="151"/>
      <c r="E40" s="151">
        <v>1</v>
      </c>
      <c r="F40" s="151"/>
      <c r="G40" s="151"/>
      <c r="H40" s="151"/>
      <c r="I40" s="151"/>
      <c r="J40" s="152"/>
      <c r="K40" s="151"/>
      <c r="L40" s="152"/>
    </row>
    <row r="41" spans="1:12" ht="15.6" x14ac:dyDescent="0.25">
      <c r="A41" s="842"/>
      <c r="B41" s="150" t="s">
        <v>7</v>
      </c>
      <c r="C41" s="151">
        <v>1</v>
      </c>
      <c r="D41" s="151"/>
      <c r="E41" s="151"/>
      <c r="F41" s="151"/>
      <c r="G41" s="151"/>
      <c r="H41" s="151"/>
      <c r="I41" s="151"/>
      <c r="J41" s="152"/>
      <c r="K41" s="151"/>
      <c r="L41" s="152"/>
    </row>
    <row r="42" spans="1:12" ht="15.6" x14ac:dyDescent="0.25">
      <c r="A42" s="842"/>
      <c r="B42" s="150" t="s">
        <v>298</v>
      </c>
      <c r="C42" s="151"/>
      <c r="D42" s="151"/>
      <c r="E42" s="151"/>
      <c r="F42" s="151"/>
      <c r="G42" s="151">
        <v>2</v>
      </c>
      <c r="H42" s="151"/>
      <c r="I42" s="151">
        <v>2</v>
      </c>
      <c r="J42" s="152"/>
      <c r="K42" s="151"/>
      <c r="L42" s="152"/>
    </row>
    <row r="43" spans="1:12" ht="15.6" x14ac:dyDescent="0.25">
      <c r="A43" s="843"/>
      <c r="B43" s="174" t="s">
        <v>13</v>
      </c>
      <c r="C43" s="149">
        <f>SUM(C38:C42)</f>
        <v>4</v>
      </c>
      <c r="D43" s="149">
        <f t="shared" ref="D43:L43" si="0">SUM(D38:D42)</f>
        <v>0</v>
      </c>
      <c r="E43" s="149">
        <f t="shared" si="0"/>
        <v>4</v>
      </c>
      <c r="F43" s="149">
        <f t="shared" si="0"/>
        <v>0</v>
      </c>
      <c r="G43" s="149">
        <f t="shared" si="0"/>
        <v>4</v>
      </c>
      <c r="H43" s="149">
        <f t="shared" si="0"/>
        <v>0</v>
      </c>
      <c r="I43" s="149">
        <f t="shared" si="0"/>
        <v>4</v>
      </c>
      <c r="J43" s="149">
        <f t="shared" si="0"/>
        <v>0</v>
      </c>
      <c r="K43" s="149">
        <f t="shared" si="0"/>
        <v>0</v>
      </c>
      <c r="L43" s="149">
        <f t="shared" si="0"/>
        <v>0</v>
      </c>
    </row>
    <row r="44" spans="1:12" ht="15.6" x14ac:dyDescent="0.25">
      <c r="A44" s="844" t="s">
        <v>285</v>
      </c>
      <c r="B44" s="845"/>
      <c r="C44" s="149">
        <f>SUM(C43,C37)</f>
        <v>29</v>
      </c>
      <c r="D44" s="149"/>
      <c r="E44" s="149">
        <f>SUM(E43,E37)</f>
        <v>29</v>
      </c>
      <c r="F44" s="149"/>
      <c r="G44" s="149">
        <f>SUM(G43,G37)</f>
        <v>27</v>
      </c>
      <c r="H44" s="149"/>
      <c r="I44" s="149">
        <f>SUM(I43,I37)</f>
        <v>24</v>
      </c>
      <c r="J44" s="149"/>
      <c r="K44" s="149">
        <f>SUM(K43,K37)</f>
        <v>0</v>
      </c>
      <c r="L44" s="149"/>
    </row>
    <row r="45" spans="1:12" ht="15.6" x14ac:dyDescent="0.25">
      <c r="A45" s="839" t="s">
        <v>170</v>
      </c>
      <c r="B45" s="839"/>
      <c r="C45" s="151">
        <f>SUM(C20:C35)</f>
        <v>4</v>
      </c>
      <c r="D45" s="151">
        <f t="shared" ref="D45:L45" si="1">SUM(D20:D35)</f>
        <v>2</v>
      </c>
      <c r="E45" s="151">
        <f t="shared" si="1"/>
        <v>3</v>
      </c>
      <c r="F45" s="151">
        <f t="shared" si="1"/>
        <v>4</v>
      </c>
      <c r="G45" s="151">
        <f t="shared" si="1"/>
        <v>5</v>
      </c>
      <c r="H45" s="151">
        <f t="shared" si="1"/>
        <v>3</v>
      </c>
      <c r="I45" s="151">
        <f t="shared" si="1"/>
        <v>4</v>
      </c>
      <c r="J45" s="151">
        <f t="shared" si="1"/>
        <v>7</v>
      </c>
      <c r="K45" s="151">
        <f t="shared" si="1"/>
        <v>14</v>
      </c>
      <c r="L45" s="151">
        <f t="shared" si="1"/>
        <v>21</v>
      </c>
    </row>
    <row r="46" spans="1:12" ht="15.6" x14ac:dyDescent="0.25">
      <c r="A46" s="832" t="s">
        <v>286</v>
      </c>
      <c r="B46" s="833"/>
      <c r="C46" s="846">
        <f>SUM(C44:D45)</f>
        <v>35</v>
      </c>
      <c r="D46" s="847"/>
      <c r="E46" s="846">
        <f>SUM(E44:F45)</f>
        <v>36</v>
      </c>
      <c r="F46" s="847"/>
      <c r="G46" s="846">
        <f>SUM(G44:H45)</f>
        <v>35</v>
      </c>
      <c r="H46" s="847"/>
      <c r="I46" s="846">
        <f>SUM(I44:J45)</f>
        <v>35</v>
      </c>
      <c r="J46" s="847"/>
      <c r="K46" s="846">
        <f>SUM(K44:L45)</f>
        <v>35</v>
      </c>
      <c r="L46" s="847"/>
    </row>
    <row r="47" spans="1:12" ht="15.6" x14ac:dyDescent="0.25">
      <c r="A47" s="848" t="s">
        <v>288</v>
      </c>
      <c r="B47" s="848"/>
      <c r="C47" s="849">
        <v>35</v>
      </c>
      <c r="D47" s="849"/>
      <c r="E47" s="849">
        <v>36</v>
      </c>
      <c r="F47" s="849"/>
      <c r="G47" s="849">
        <v>35</v>
      </c>
      <c r="H47" s="849"/>
      <c r="I47" s="849">
        <v>35</v>
      </c>
      <c r="J47" s="849"/>
      <c r="K47" s="849">
        <v>35</v>
      </c>
      <c r="L47" s="849"/>
    </row>
    <row r="49" spans="1:14" x14ac:dyDescent="0.25">
      <c r="G49" s="148" t="s">
        <v>289</v>
      </c>
      <c r="N49" s="148">
        <v>36</v>
      </c>
    </row>
    <row r="50" spans="1:14" x14ac:dyDescent="0.25">
      <c r="B50" s="148" t="s">
        <v>290</v>
      </c>
      <c r="C50" s="148">
        <f>((C45+E45+G45)*N49)+((I45+K45)*N50)</f>
        <v>1008</v>
      </c>
      <c r="D50" s="166">
        <f>C50/$C$53</f>
        <v>0.3963822257176563</v>
      </c>
      <c r="E50" s="167">
        <f>D50</f>
        <v>0.3963822257176563</v>
      </c>
      <c r="G50" s="168">
        <v>0.4</v>
      </c>
      <c r="N50" s="148">
        <v>32</v>
      </c>
    </row>
    <row r="51" spans="1:14" x14ac:dyDescent="0.25">
      <c r="B51" s="148" t="s">
        <v>291</v>
      </c>
      <c r="C51" s="148">
        <f>((D45+F45+H45)*N49)+((J45+L45)*N50)</f>
        <v>1220</v>
      </c>
      <c r="D51" s="166">
        <f>C51/$C$53</f>
        <v>0.4797483287455761</v>
      </c>
      <c r="E51" s="850">
        <f>D52+D51</f>
        <v>0.60361777428234364</v>
      </c>
      <c r="G51" s="852">
        <v>0.6</v>
      </c>
    </row>
    <row r="52" spans="1:14" x14ac:dyDescent="0.25">
      <c r="B52" s="148" t="s">
        <v>292</v>
      </c>
      <c r="C52" s="148">
        <f>D36+F36+H36</f>
        <v>315</v>
      </c>
      <c r="D52" s="166">
        <f>C52/$C$53</f>
        <v>0.1238694455367676</v>
      </c>
      <c r="E52" s="851"/>
      <c r="G52" s="851"/>
    </row>
    <row r="53" spans="1:14" x14ac:dyDescent="0.25">
      <c r="B53" s="148" t="s">
        <v>13</v>
      </c>
      <c r="C53" s="148">
        <f>SUM(C50:C52)</f>
        <v>2543</v>
      </c>
      <c r="D53" s="169">
        <f>SUM(D50:D52)</f>
        <v>1</v>
      </c>
      <c r="E53" s="169">
        <f>SUM(E50:E52)</f>
        <v>1</v>
      </c>
      <c r="G53" s="170">
        <f>SUM(G50:G52)</f>
        <v>1</v>
      </c>
    </row>
    <row r="55" spans="1:14" x14ac:dyDescent="0.25">
      <c r="C55" s="148">
        <f>(C45+D45)*36</f>
        <v>216</v>
      </c>
      <c r="E55" s="148">
        <f>(E45+F45)*36</f>
        <v>252</v>
      </c>
      <c r="G55" s="148">
        <f>(G45+H45)*36</f>
        <v>288</v>
      </c>
      <c r="I55" s="148">
        <f>(I45+J45)*32</f>
        <v>352</v>
      </c>
      <c r="K55" s="148">
        <f>(K45+L45)*32</f>
        <v>1120</v>
      </c>
    </row>
    <row r="57" spans="1:14" x14ac:dyDescent="0.25">
      <c r="A57" s="148" t="s">
        <v>293</v>
      </c>
    </row>
    <row r="58" spans="1:14" x14ac:dyDescent="0.25">
      <c r="A58" s="148" t="s">
        <v>294</v>
      </c>
    </row>
    <row r="59" spans="1:14" x14ac:dyDescent="0.25">
      <c r="A59" s="148" t="s">
        <v>295</v>
      </c>
    </row>
    <row r="62" spans="1:14" ht="17.399999999999999" x14ac:dyDescent="0.3">
      <c r="A62" s="171" t="s">
        <v>296</v>
      </c>
    </row>
  </sheetData>
  <mergeCells count="37">
    <mergeCell ref="E51:E52"/>
    <mergeCell ref="G51:G52"/>
    <mergeCell ref="E46:F46"/>
    <mergeCell ref="G46:H46"/>
    <mergeCell ref="I46:J46"/>
    <mergeCell ref="K46:L46"/>
    <mergeCell ref="A47:B47"/>
    <mergeCell ref="C47:D47"/>
    <mergeCell ref="E47:F47"/>
    <mergeCell ref="G47:H47"/>
    <mergeCell ref="I47:J47"/>
    <mergeCell ref="K47:L47"/>
    <mergeCell ref="C46:D46"/>
    <mergeCell ref="A37:B37"/>
    <mergeCell ref="A38:A43"/>
    <mergeCell ref="A44:B44"/>
    <mergeCell ref="A45:B45"/>
    <mergeCell ref="A46:B46"/>
    <mergeCell ref="A36:B36"/>
    <mergeCell ref="A6:A18"/>
    <mergeCell ref="A19:B19"/>
    <mergeCell ref="C19:D19"/>
    <mergeCell ref="E19:F19"/>
    <mergeCell ref="A23:A24"/>
    <mergeCell ref="A25:A27"/>
    <mergeCell ref="A29:A31"/>
    <mergeCell ref="A32:A33"/>
    <mergeCell ref="A34:A35"/>
    <mergeCell ref="G19:H19"/>
    <mergeCell ref="I19:J19"/>
    <mergeCell ref="B3:L3"/>
    <mergeCell ref="A4:B5"/>
    <mergeCell ref="C4:D4"/>
    <mergeCell ref="E4:F4"/>
    <mergeCell ref="G4:H4"/>
    <mergeCell ref="I4:J4"/>
    <mergeCell ref="K4:L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L99"/>
  <sheetViews>
    <sheetView topLeftCell="A28" workbookViewId="0">
      <selection activeCell="N22" sqref="N22"/>
    </sheetView>
  </sheetViews>
  <sheetFormatPr defaultColWidth="9.109375" defaultRowHeight="13.8" x14ac:dyDescent="0.25"/>
  <cols>
    <col min="1" max="1" width="31.88671875" style="148" customWidth="1"/>
    <col min="2" max="2" width="46.88671875" style="148" customWidth="1"/>
    <col min="3" max="12" width="7.88671875" style="148" customWidth="1"/>
    <col min="13" max="16384" width="9.109375" style="148"/>
  </cols>
  <sheetData>
    <row r="1" spans="1:12" ht="34.799999999999997" x14ac:dyDescent="0.3">
      <c r="A1" s="517" t="s">
        <v>564</v>
      </c>
      <c r="B1" s="919" t="s">
        <v>590</v>
      </c>
      <c r="C1" s="919"/>
      <c r="D1" s="919"/>
      <c r="E1" s="919"/>
      <c r="F1" s="919"/>
      <c r="G1" s="919"/>
      <c r="H1" s="919"/>
      <c r="I1" s="919"/>
      <c r="J1" s="919"/>
      <c r="K1" s="919"/>
      <c r="L1" s="919"/>
    </row>
    <row r="2" spans="1:12" ht="17.399999999999999" x14ac:dyDescent="0.3">
      <c r="A2" s="517"/>
      <c r="B2" s="924" t="s">
        <v>588</v>
      </c>
      <c r="C2" s="925"/>
      <c r="D2" s="925"/>
      <c r="E2" s="925"/>
      <c r="F2" s="925"/>
      <c r="G2" s="925"/>
      <c r="H2" s="925"/>
      <c r="I2" s="925"/>
      <c r="J2" s="925"/>
      <c r="K2" s="925"/>
      <c r="L2" s="926"/>
    </row>
    <row r="3" spans="1:12" ht="17.399999999999999" x14ac:dyDescent="0.3">
      <c r="A3" s="874" t="s">
        <v>566</v>
      </c>
      <c r="B3" s="874"/>
      <c r="C3" s="874"/>
      <c r="D3" s="874"/>
      <c r="E3" s="874"/>
      <c r="F3" s="874"/>
      <c r="G3" s="874"/>
      <c r="H3" s="874"/>
      <c r="I3" s="874"/>
      <c r="J3" s="874"/>
      <c r="K3" s="874"/>
      <c r="L3" s="874"/>
    </row>
    <row r="4" spans="1:12" ht="15.6" x14ac:dyDescent="0.25">
      <c r="A4" s="929" t="s">
        <v>565</v>
      </c>
      <c r="B4" s="930"/>
      <c r="C4" s="930"/>
      <c r="D4" s="930"/>
      <c r="E4" s="930"/>
      <c r="F4" s="930"/>
      <c r="G4" s="930"/>
      <c r="H4" s="930"/>
      <c r="I4" s="930"/>
      <c r="J4" s="930"/>
      <c r="K4" s="930"/>
      <c r="L4" s="931"/>
    </row>
    <row r="5" spans="1:12" ht="15.6" x14ac:dyDescent="0.25">
      <c r="A5" s="827" t="s">
        <v>249</v>
      </c>
      <c r="B5" s="828"/>
      <c r="C5" s="939" t="s">
        <v>17</v>
      </c>
      <c r="D5" s="939"/>
      <c r="E5" s="940" t="s">
        <v>18</v>
      </c>
      <c r="F5" s="940"/>
      <c r="G5" s="940" t="s">
        <v>21</v>
      </c>
      <c r="H5" s="940"/>
      <c r="I5" s="940" t="s">
        <v>22</v>
      </c>
      <c r="J5" s="940"/>
      <c r="K5" s="941" t="s">
        <v>494</v>
      </c>
      <c r="L5" s="941"/>
    </row>
    <row r="6" spans="1:12" ht="15.6" x14ac:dyDescent="0.25">
      <c r="A6" s="829"/>
      <c r="B6" s="830"/>
      <c r="C6" s="296" t="s">
        <v>251</v>
      </c>
      <c r="D6" s="296" t="s">
        <v>252</v>
      </c>
      <c r="E6" s="328" t="s">
        <v>251</v>
      </c>
      <c r="F6" s="328" t="s">
        <v>252</v>
      </c>
      <c r="G6" s="463" t="s">
        <v>251</v>
      </c>
      <c r="H6" s="463" t="s">
        <v>252</v>
      </c>
      <c r="I6" s="577" t="s">
        <v>251</v>
      </c>
      <c r="J6" s="577" t="s">
        <v>252</v>
      </c>
      <c r="K6" s="322" t="s">
        <v>251</v>
      </c>
      <c r="L6" s="322" t="s">
        <v>252</v>
      </c>
    </row>
    <row r="7" spans="1:12" ht="15.6" x14ac:dyDescent="0.25">
      <c r="A7" s="834"/>
      <c r="B7" s="150" t="s">
        <v>2</v>
      </c>
      <c r="C7" s="155">
        <v>4</v>
      </c>
      <c r="D7" s="155"/>
      <c r="E7" s="155">
        <v>4</v>
      </c>
      <c r="F7" s="155"/>
      <c r="G7" s="155">
        <v>4</v>
      </c>
      <c r="H7" s="155"/>
      <c r="I7" s="155">
        <v>4</v>
      </c>
      <c r="J7" s="159"/>
      <c r="K7" s="324"/>
      <c r="L7" s="324"/>
    </row>
    <row r="8" spans="1:12" ht="15.6" x14ac:dyDescent="0.25">
      <c r="A8" s="835"/>
      <c r="B8" s="150" t="s">
        <v>253</v>
      </c>
      <c r="C8" s="155">
        <v>5</v>
      </c>
      <c r="D8" s="155"/>
      <c r="E8" s="155">
        <v>5</v>
      </c>
      <c r="F8" s="155"/>
      <c r="G8" s="155">
        <v>5</v>
      </c>
      <c r="H8" s="155"/>
      <c r="I8" s="155">
        <v>4</v>
      </c>
      <c r="J8" s="159"/>
      <c r="K8" s="324"/>
      <c r="L8" s="324"/>
    </row>
    <row r="9" spans="1:12" ht="15.6" x14ac:dyDescent="0.25">
      <c r="A9" s="835"/>
      <c r="B9" s="150" t="s">
        <v>19</v>
      </c>
      <c r="C9" s="155">
        <v>4</v>
      </c>
      <c r="D9" s="155"/>
      <c r="E9" s="155">
        <v>4</v>
      </c>
      <c r="F9" s="155"/>
      <c r="G9" s="155">
        <v>3</v>
      </c>
      <c r="H9" s="155"/>
      <c r="I9" s="155">
        <v>4</v>
      </c>
      <c r="J9" s="159"/>
      <c r="K9" s="324"/>
      <c r="L9" s="324"/>
    </row>
    <row r="10" spans="1:12" ht="15.6" x14ac:dyDescent="0.25">
      <c r="A10" s="835"/>
      <c r="B10" s="150" t="s">
        <v>254</v>
      </c>
      <c r="C10" s="155"/>
      <c r="D10" s="155"/>
      <c r="E10" s="155"/>
      <c r="F10" s="155"/>
      <c r="G10" s="155">
        <v>1</v>
      </c>
      <c r="H10" s="155"/>
      <c r="I10" s="155"/>
      <c r="J10" s="159"/>
      <c r="K10" s="325"/>
      <c r="L10" s="325"/>
    </row>
    <row r="11" spans="1:12" ht="15.6" x14ac:dyDescent="0.25">
      <c r="A11" s="835"/>
      <c r="B11" s="150" t="s">
        <v>255</v>
      </c>
      <c r="C11" s="155">
        <v>2</v>
      </c>
      <c r="D11" s="155"/>
      <c r="E11" s="155">
        <v>2</v>
      </c>
      <c r="F11" s="155"/>
      <c r="G11" s="155">
        <v>3</v>
      </c>
      <c r="H11" s="155"/>
      <c r="I11" s="155">
        <v>3</v>
      </c>
      <c r="J11" s="159"/>
      <c r="K11" s="325"/>
      <c r="L11" s="325"/>
    </row>
    <row r="12" spans="1:12" ht="15.6" x14ac:dyDescent="0.25">
      <c r="A12" s="835"/>
      <c r="B12" s="150" t="s">
        <v>5</v>
      </c>
      <c r="C12" s="155">
        <v>2</v>
      </c>
      <c r="D12" s="155"/>
      <c r="E12" s="155">
        <v>2</v>
      </c>
      <c r="F12" s="155"/>
      <c r="G12" s="155">
        <v>1</v>
      </c>
      <c r="H12" s="155"/>
      <c r="I12" s="155"/>
      <c r="J12" s="159"/>
      <c r="K12" s="325"/>
      <c r="L12" s="325"/>
    </row>
    <row r="13" spans="1:12" ht="15.6" x14ac:dyDescent="0.25">
      <c r="A13" s="835"/>
      <c r="B13" s="150" t="s">
        <v>6</v>
      </c>
      <c r="C13" s="155">
        <v>2</v>
      </c>
      <c r="D13" s="155"/>
      <c r="E13" s="155">
        <v>1</v>
      </c>
      <c r="F13" s="155"/>
      <c r="G13" s="155"/>
      <c r="H13" s="155"/>
      <c r="I13" s="155"/>
      <c r="J13" s="159"/>
      <c r="K13" s="325"/>
      <c r="L13" s="325"/>
    </row>
    <row r="14" spans="1:12" ht="15.6" x14ac:dyDescent="0.25">
      <c r="A14" s="835"/>
      <c r="B14" s="150" t="s">
        <v>256</v>
      </c>
      <c r="C14" s="155"/>
      <c r="D14" s="155"/>
      <c r="E14" s="155">
        <v>2</v>
      </c>
      <c r="F14" s="155"/>
      <c r="G14" s="155">
        <v>2</v>
      </c>
      <c r="H14" s="155"/>
      <c r="I14" s="155">
        <v>1</v>
      </c>
      <c r="J14" s="159"/>
      <c r="K14" s="325"/>
      <c r="L14" s="325"/>
    </row>
    <row r="15" spans="1:12" ht="15.6" x14ac:dyDescent="0.25">
      <c r="A15" s="835"/>
      <c r="B15" s="150" t="s">
        <v>257</v>
      </c>
      <c r="C15" s="155">
        <v>2</v>
      </c>
      <c r="D15" s="155"/>
      <c r="E15" s="155">
        <v>2</v>
      </c>
      <c r="F15" s="155"/>
      <c r="G15" s="155"/>
      <c r="H15" s="155"/>
      <c r="I15" s="155"/>
      <c r="J15" s="159"/>
      <c r="K15" s="325"/>
      <c r="L15" s="325"/>
    </row>
    <row r="16" spans="1:12" ht="15.6" x14ac:dyDescent="0.25">
      <c r="A16" s="835"/>
      <c r="B16" s="150" t="s">
        <v>563</v>
      </c>
      <c r="C16" s="155"/>
      <c r="D16" s="155"/>
      <c r="E16" s="155">
        <v>1</v>
      </c>
      <c r="F16" s="155"/>
      <c r="G16" s="155"/>
      <c r="H16" s="155"/>
      <c r="I16" s="155"/>
      <c r="J16" s="159"/>
      <c r="K16" s="325"/>
      <c r="L16" s="325"/>
    </row>
    <row r="17" spans="1:12" ht="15.6" x14ac:dyDescent="0.25">
      <c r="A17" s="835"/>
      <c r="B17" s="150" t="s">
        <v>7</v>
      </c>
      <c r="C17" s="155">
        <v>2</v>
      </c>
      <c r="D17" s="155"/>
      <c r="E17" s="155"/>
      <c r="F17" s="155"/>
      <c r="G17" s="155"/>
      <c r="H17" s="155"/>
      <c r="I17" s="155"/>
      <c r="J17" s="159"/>
      <c r="K17" s="325"/>
      <c r="L17" s="325"/>
    </row>
    <row r="18" spans="1:12" ht="15.6" x14ac:dyDescent="0.25">
      <c r="A18" s="835"/>
      <c r="B18" s="150" t="s">
        <v>4</v>
      </c>
      <c r="C18" s="155">
        <v>5</v>
      </c>
      <c r="D18" s="155"/>
      <c r="E18" s="155">
        <v>5</v>
      </c>
      <c r="F18" s="155"/>
      <c r="G18" s="155">
        <v>5</v>
      </c>
      <c r="H18" s="155"/>
      <c r="I18" s="155">
        <v>5</v>
      </c>
      <c r="J18" s="159"/>
      <c r="K18" s="325"/>
      <c r="L18" s="325"/>
    </row>
    <row r="19" spans="1:12" ht="15.6" x14ac:dyDescent="0.25">
      <c r="A19" s="836"/>
      <c r="B19" s="153" t="s">
        <v>23</v>
      </c>
      <c r="C19" s="155">
        <v>1</v>
      </c>
      <c r="D19" s="155"/>
      <c r="E19" s="155">
        <v>1</v>
      </c>
      <c r="F19" s="155"/>
      <c r="G19" s="155">
        <v>1</v>
      </c>
      <c r="H19" s="155"/>
      <c r="I19" s="155">
        <v>1</v>
      </c>
      <c r="J19" s="159"/>
      <c r="K19" s="326">
        <v>0.5</v>
      </c>
      <c r="L19" s="325"/>
    </row>
    <row r="20" spans="1:12" ht="16.2" x14ac:dyDescent="0.25">
      <c r="A20" s="837" t="s">
        <v>259</v>
      </c>
      <c r="B20" s="838"/>
      <c r="C20" s="824">
        <v>6</v>
      </c>
      <c r="D20" s="825"/>
      <c r="E20" s="824">
        <v>7</v>
      </c>
      <c r="F20" s="825"/>
      <c r="G20" s="824">
        <v>8</v>
      </c>
      <c r="H20" s="825"/>
      <c r="I20" s="824">
        <v>11</v>
      </c>
      <c r="J20" s="825"/>
      <c r="K20" s="154"/>
      <c r="L20" s="154"/>
    </row>
    <row r="21" spans="1:12" ht="31.2" x14ac:dyDescent="0.25">
      <c r="A21" s="155" t="s">
        <v>260</v>
      </c>
      <c r="B21" s="157" t="s">
        <v>261</v>
      </c>
      <c r="C21" s="155">
        <v>0.5</v>
      </c>
      <c r="D21" s="155"/>
      <c r="E21" s="155"/>
      <c r="F21" s="155"/>
      <c r="G21" s="155"/>
      <c r="H21" s="155"/>
      <c r="I21" s="155"/>
      <c r="J21" s="155"/>
      <c r="K21" s="325"/>
      <c r="L21" s="325"/>
    </row>
    <row r="22" spans="1:12" ht="31.2" x14ac:dyDescent="0.25">
      <c r="A22" s="155" t="s">
        <v>262</v>
      </c>
      <c r="B22" s="157" t="s">
        <v>263</v>
      </c>
      <c r="C22" s="323"/>
      <c r="D22" s="155"/>
      <c r="E22" s="155"/>
      <c r="F22" s="155"/>
      <c r="G22" s="155"/>
      <c r="H22" s="155"/>
      <c r="I22" s="155"/>
      <c r="J22" s="155"/>
      <c r="K22" s="325">
        <v>0.5</v>
      </c>
      <c r="L22" s="325"/>
    </row>
    <row r="23" spans="1:12" ht="31.2" x14ac:dyDescent="0.25">
      <c r="A23" s="155" t="s">
        <v>264</v>
      </c>
      <c r="B23" s="157" t="s">
        <v>265</v>
      </c>
      <c r="C23" s="155"/>
      <c r="D23" s="155"/>
      <c r="E23" s="155"/>
      <c r="F23" s="155"/>
      <c r="G23" s="155"/>
      <c r="H23" s="155"/>
      <c r="I23" s="155"/>
      <c r="J23" s="155"/>
      <c r="K23" s="325">
        <v>2</v>
      </c>
      <c r="L23" s="325"/>
    </row>
    <row r="24" spans="1:12" ht="15.6" x14ac:dyDescent="0.25">
      <c r="A24" s="839" t="s">
        <v>266</v>
      </c>
      <c r="B24" s="157" t="s">
        <v>267</v>
      </c>
      <c r="C24" s="155"/>
      <c r="D24" s="155"/>
      <c r="E24" s="155"/>
      <c r="F24" s="155"/>
      <c r="G24" s="155">
        <v>2</v>
      </c>
      <c r="H24" s="155"/>
      <c r="I24" s="158">
        <v>1</v>
      </c>
      <c r="J24" s="155"/>
      <c r="K24" s="325">
        <v>2</v>
      </c>
      <c r="L24" s="324"/>
    </row>
    <row r="25" spans="1:12" ht="15.6" x14ac:dyDescent="0.25">
      <c r="A25" s="839"/>
      <c r="B25" s="157" t="s">
        <v>268</v>
      </c>
      <c r="C25" s="155"/>
      <c r="D25" s="155"/>
      <c r="E25" s="155"/>
      <c r="F25" s="155"/>
      <c r="G25" s="155"/>
      <c r="H25" s="155"/>
      <c r="I25" s="158">
        <v>2</v>
      </c>
      <c r="J25" s="155"/>
      <c r="K25" s="325">
        <v>1.5</v>
      </c>
      <c r="L25" s="324"/>
    </row>
    <row r="26" spans="1:12" ht="15.6" x14ac:dyDescent="0.25">
      <c r="A26" s="839" t="s">
        <v>269</v>
      </c>
      <c r="B26" s="157" t="s">
        <v>270</v>
      </c>
      <c r="C26" s="155"/>
      <c r="D26" s="155"/>
      <c r="E26" s="155"/>
      <c r="F26" s="155"/>
      <c r="G26" s="155"/>
      <c r="H26" s="155"/>
      <c r="I26" s="323"/>
      <c r="J26" s="155">
        <v>2</v>
      </c>
      <c r="K26" s="320"/>
      <c r="L26" s="325">
        <v>2</v>
      </c>
    </row>
    <row r="27" spans="1:12" ht="15.6" x14ac:dyDescent="0.25">
      <c r="A27" s="839"/>
      <c r="B27" s="157" t="s">
        <v>271</v>
      </c>
      <c r="C27" s="155"/>
      <c r="D27" s="155"/>
      <c r="E27" s="155"/>
      <c r="F27" s="155"/>
      <c r="G27" s="155"/>
      <c r="H27" s="155"/>
      <c r="I27" s="155"/>
      <c r="J27" s="323"/>
      <c r="K27" s="324"/>
      <c r="L27" s="325">
        <v>2</v>
      </c>
    </row>
    <row r="28" spans="1:12" ht="15.6" x14ac:dyDescent="0.25">
      <c r="A28" s="839"/>
      <c r="B28" s="157" t="s">
        <v>272</v>
      </c>
      <c r="C28" s="155"/>
      <c r="D28" s="155"/>
      <c r="E28" s="155"/>
      <c r="F28" s="155"/>
      <c r="G28" s="155"/>
      <c r="H28" s="155"/>
      <c r="I28" s="155"/>
      <c r="J28" s="155"/>
      <c r="K28" s="324"/>
      <c r="L28" s="325">
        <v>2</v>
      </c>
    </row>
    <row r="29" spans="1:12" ht="27.6" x14ac:dyDescent="0.25">
      <c r="A29" s="161" t="s">
        <v>273</v>
      </c>
      <c r="B29" s="162" t="s">
        <v>274</v>
      </c>
      <c r="C29" s="155"/>
      <c r="D29" s="155"/>
      <c r="E29" s="155"/>
      <c r="F29" s="155"/>
      <c r="G29" s="155"/>
      <c r="H29" s="155"/>
      <c r="I29" s="155"/>
      <c r="J29" s="156">
        <v>2</v>
      </c>
      <c r="K29" s="325"/>
      <c r="L29" s="325">
        <v>2</v>
      </c>
    </row>
    <row r="30" spans="1:12" ht="15.6" x14ac:dyDescent="0.25">
      <c r="A30" s="839" t="s">
        <v>275</v>
      </c>
      <c r="B30" s="162" t="s">
        <v>276</v>
      </c>
      <c r="C30" s="155"/>
      <c r="D30" s="155"/>
      <c r="E30" s="155">
        <v>1</v>
      </c>
      <c r="F30" s="155"/>
      <c r="G30" s="155">
        <v>1</v>
      </c>
      <c r="H30" s="155"/>
      <c r="I30" s="155">
        <v>1</v>
      </c>
      <c r="J30" s="156"/>
      <c r="K30" s="326">
        <v>1.5</v>
      </c>
      <c r="L30" s="325"/>
    </row>
    <row r="31" spans="1:12" ht="15.6" x14ac:dyDescent="0.25">
      <c r="A31" s="839"/>
      <c r="B31" s="162" t="s">
        <v>277</v>
      </c>
      <c r="C31" s="160">
        <v>1.5</v>
      </c>
      <c r="D31" s="155"/>
      <c r="E31" s="155">
        <v>1</v>
      </c>
      <c r="F31" s="155"/>
      <c r="G31" s="155">
        <v>1</v>
      </c>
      <c r="H31" s="155"/>
      <c r="I31" s="155"/>
      <c r="J31" s="156"/>
      <c r="K31" s="325">
        <v>2</v>
      </c>
      <c r="L31" s="325"/>
    </row>
    <row r="32" spans="1:12" ht="15.6" x14ac:dyDescent="0.25">
      <c r="A32" s="839"/>
      <c r="B32" s="162" t="s">
        <v>278</v>
      </c>
      <c r="C32" s="155"/>
      <c r="D32" s="155"/>
      <c r="E32" s="155"/>
      <c r="F32" s="155">
        <v>2</v>
      </c>
      <c r="G32" s="155"/>
      <c r="H32" s="155">
        <v>3</v>
      </c>
      <c r="I32" s="155"/>
      <c r="J32" s="561">
        <v>3</v>
      </c>
      <c r="K32" s="325"/>
      <c r="L32" s="326">
        <v>8</v>
      </c>
    </row>
    <row r="33" spans="1:12" ht="15.6" x14ac:dyDescent="0.25">
      <c r="A33" s="839" t="s">
        <v>279</v>
      </c>
      <c r="B33" s="162" t="s">
        <v>280</v>
      </c>
      <c r="C33" s="160">
        <v>2</v>
      </c>
      <c r="D33" s="155"/>
      <c r="E33" s="155">
        <v>1</v>
      </c>
      <c r="F33" s="155"/>
      <c r="G33" s="155">
        <v>1</v>
      </c>
      <c r="H33" s="155"/>
      <c r="I33" s="155"/>
      <c r="J33" s="156"/>
      <c r="K33" s="325">
        <v>2</v>
      </c>
      <c r="L33" s="325"/>
    </row>
    <row r="34" spans="1:12" ht="15.6" x14ac:dyDescent="0.25">
      <c r="A34" s="839"/>
      <c r="B34" s="162" t="s">
        <v>281</v>
      </c>
      <c r="C34" s="155"/>
      <c r="D34" s="160">
        <v>2</v>
      </c>
      <c r="E34" s="155"/>
      <c r="F34" s="155">
        <v>2</v>
      </c>
      <c r="G34" s="155"/>
      <c r="H34" s="155"/>
      <c r="I34" s="155"/>
      <c r="J34" s="156"/>
      <c r="K34" s="325"/>
      <c r="L34" s="325">
        <v>5</v>
      </c>
    </row>
    <row r="35" spans="1:12" ht="16.5" customHeight="1" x14ac:dyDescent="0.25">
      <c r="A35" s="839" t="s">
        <v>282</v>
      </c>
      <c r="B35" s="162" t="s">
        <v>283</v>
      </c>
      <c r="C35" s="155"/>
      <c r="D35" s="155"/>
      <c r="E35" s="155"/>
      <c r="F35" s="155"/>
      <c r="G35" s="155"/>
      <c r="H35" s="155"/>
      <c r="I35" s="155"/>
      <c r="J35" s="156"/>
      <c r="K35" s="325">
        <v>1</v>
      </c>
      <c r="L35" s="325"/>
    </row>
    <row r="36" spans="1:12" ht="15.6" x14ac:dyDescent="0.25">
      <c r="A36" s="839"/>
      <c r="B36" s="162" t="s">
        <v>284</v>
      </c>
      <c r="C36" s="155"/>
      <c r="D36" s="155"/>
      <c r="E36" s="155"/>
      <c r="F36" s="155"/>
      <c r="G36" s="155"/>
      <c r="H36" s="155"/>
      <c r="I36" s="155"/>
      <c r="J36" s="156"/>
      <c r="K36" s="325">
        <v>1</v>
      </c>
      <c r="L36" s="325"/>
    </row>
    <row r="37" spans="1:12" ht="15.6" x14ac:dyDescent="0.25">
      <c r="A37" s="832" t="s">
        <v>14</v>
      </c>
      <c r="B37" s="833"/>
      <c r="C37" s="155"/>
      <c r="D37" s="155">
        <v>70</v>
      </c>
      <c r="E37" s="155"/>
      <c r="F37" s="155">
        <v>105</v>
      </c>
      <c r="G37" s="155"/>
      <c r="H37" s="155">
        <v>140</v>
      </c>
      <c r="I37" s="155"/>
      <c r="J37" s="156"/>
      <c r="K37" s="325"/>
      <c r="L37" s="325"/>
    </row>
    <row r="38" spans="1:12" ht="15.6" x14ac:dyDescent="0.25">
      <c r="A38" s="839" t="s">
        <v>285</v>
      </c>
      <c r="B38" s="839"/>
      <c r="C38" s="155">
        <f>SUM(C7:C19)</f>
        <v>29</v>
      </c>
      <c r="D38" s="155"/>
      <c r="E38" s="155">
        <f>SUM(E7:E19)</f>
        <v>29</v>
      </c>
      <c r="F38" s="155"/>
      <c r="G38" s="155">
        <f>SUM(G7:G19)</f>
        <v>25</v>
      </c>
      <c r="H38" s="155"/>
      <c r="I38" s="155">
        <f>SUM(I7:I19)</f>
        <v>22</v>
      </c>
      <c r="J38" s="156"/>
      <c r="K38" s="225">
        <f>SUM(K7:K19)</f>
        <v>0.5</v>
      </c>
      <c r="L38" s="325"/>
    </row>
    <row r="39" spans="1:12" ht="15.6" x14ac:dyDescent="0.25">
      <c r="A39" s="839" t="s">
        <v>170</v>
      </c>
      <c r="B39" s="839"/>
      <c r="C39" s="155">
        <f>SUM(C21:C36)</f>
        <v>4</v>
      </c>
      <c r="D39" s="155">
        <f t="shared" ref="D39:L39" si="0">SUM(D21:D36)</f>
        <v>2</v>
      </c>
      <c r="E39" s="155">
        <f t="shared" si="0"/>
        <v>3</v>
      </c>
      <c r="F39" s="155">
        <f t="shared" si="0"/>
        <v>4</v>
      </c>
      <c r="G39" s="155">
        <f t="shared" si="0"/>
        <v>5</v>
      </c>
      <c r="H39" s="155">
        <f t="shared" si="0"/>
        <v>3</v>
      </c>
      <c r="I39" s="155">
        <f t="shared" si="0"/>
        <v>4</v>
      </c>
      <c r="J39" s="155">
        <f t="shared" si="0"/>
        <v>7</v>
      </c>
      <c r="K39" s="225">
        <f t="shared" si="0"/>
        <v>13.5</v>
      </c>
      <c r="L39" s="225">
        <f t="shared" si="0"/>
        <v>21</v>
      </c>
    </row>
    <row r="40" spans="1:12" ht="15.6" x14ac:dyDescent="0.25">
      <c r="A40" s="832" t="s">
        <v>286</v>
      </c>
      <c r="B40" s="833"/>
      <c r="C40" s="942">
        <f>SUM(C38:D39)</f>
        <v>35</v>
      </c>
      <c r="D40" s="943"/>
      <c r="E40" s="942">
        <f>SUM(E38:F39)</f>
        <v>36</v>
      </c>
      <c r="F40" s="943"/>
      <c r="G40" s="942">
        <f>SUM(G38:H39)</f>
        <v>33</v>
      </c>
      <c r="H40" s="943"/>
      <c r="I40" s="942">
        <f>SUM(I38:J39)</f>
        <v>33</v>
      </c>
      <c r="J40" s="943"/>
      <c r="K40" s="944">
        <f>SUM(K38:L39)</f>
        <v>35</v>
      </c>
      <c r="L40" s="945"/>
    </row>
    <row r="41" spans="1:12" ht="15.6" x14ac:dyDescent="0.25">
      <c r="A41" s="848" t="s">
        <v>287</v>
      </c>
      <c r="B41" s="848"/>
      <c r="C41" s="946">
        <f>C42-C40</f>
        <v>0</v>
      </c>
      <c r="D41" s="947"/>
      <c r="E41" s="946">
        <f>E42-E40</f>
        <v>0</v>
      </c>
      <c r="F41" s="947"/>
      <c r="G41" s="946">
        <f>G42-G40</f>
        <v>2</v>
      </c>
      <c r="H41" s="947"/>
      <c r="I41" s="946">
        <f>I42-I40</f>
        <v>2</v>
      </c>
      <c r="J41" s="947"/>
      <c r="K41" s="948">
        <f>K42-K40</f>
        <v>0</v>
      </c>
      <c r="L41" s="949"/>
    </row>
    <row r="42" spans="1:12" ht="15.6" x14ac:dyDescent="0.25">
      <c r="A42" s="848" t="s">
        <v>288</v>
      </c>
      <c r="B42" s="848"/>
      <c r="C42" s="849">
        <v>35</v>
      </c>
      <c r="D42" s="849"/>
      <c r="E42" s="849">
        <v>36</v>
      </c>
      <c r="F42" s="849"/>
      <c r="G42" s="849">
        <v>35</v>
      </c>
      <c r="H42" s="849"/>
      <c r="I42" s="849">
        <v>35</v>
      </c>
      <c r="J42" s="849"/>
      <c r="K42" s="849">
        <v>35</v>
      </c>
      <c r="L42" s="849"/>
    </row>
    <row r="45" spans="1:12" x14ac:dyDescent="0.25">
      <c r="A45" s="148" t="s">
        <v>293</v>
      </c>
    </row>
    <row r="46" spans="1:12" x14ac:dyDescent="0.25">
      <c r="A46" s="148" t="s">
        <v>294</v>
      </c>
    </row>
    <row r="47" spans="1:12" x14ac:dyDescent="0.25">
      <c r="A47" s="148" t="s">
        <v>295</v>
      </c>
    </row>
    <row r="50" spans="1:12" ht="17.399999999999999" x14ac:dyDescent="0.3">
      <c r="A50" s="171"/>
    </row>
    <row r="59" spans="1:12" x14ac:dyDescent="0.25">
      <c r="C59" s="148">
        <v>36</v>
      </c>
      <c r="D59" s="148">
        <v>32</v>
      </c>
    </row>
    <row r="63" spans="1:12" ht="15.6" x14ac:dyDescent="0.25">
      <c r="A63" s="147"/>
      <c r="B63" s="826" t="s">
        <v>248</v>
      </c>
      <c r="C63" s="826"/>
      <c r="D63" s="826"/>
      <c r="E63" s="826"/>
      <c r="F63" s="826"/>
      <c r="G63" s="826"/>
      <c r="H63" s="826"/>
      <c r="I63" s="826"/>
      <c r="J63" s="826"/>
      <c r="K63" s="826"/>
      <c r="L63" s="826"/>
    </row>
    <row r="64" spans="1:12" ht="15.6" x14ac:dyDescent="0.25">
      <c r="A64" s="827" t="s">
        <v>249</v>
      </c>
      <c r="B64" s="828"/>
      <c r="C64" s="831" t="s">
        <v>17</v>
      </c>
      <c r="D64" s="831"/>
      <c r="E64" s="826" t="s">
        <v>18</v>
      </c>
      <c r="F64" s="826"/>
      <c r="G64" s="826" t="s">
        <v>21</v>
      </c>
      <c r="H64" s="826"/>
      <c r="I64" s="826" t="s">
        <v>22</v>
      </c>
      <c r="J64" s="826"/>
      <c r="K64" s="826" t="s">
        <v>250</v>
      </c>
      <c r="L64" s="826"/>
    </row>
    <row r="65" spans="1:12" ht="15.6" x14ac:dyDescent="0.25">
      <c r="A65" s="829"/>
      <c r="B65" s="830"/>
      <c r="C65" s="149" t="s">
        <v>251</v>
      </c>
      <c r="D65" s="149" t="s">
        <v>252</v>
      </c>
      <c r="E65" s="149" t="s">
        <v>251</v>
      </c>
      <c r="F65" s="149" t="s">
        <v>252</v>
      </c>
      <c r="G65" s="149" t="s">
        <v>251</v>
      </c>
      <c r="H65" s="149" t="s">
        <v>252</v>
      </c>
      <c r="I65" s="149" t="s">
        <v>251</v>
      </c>
      <c r="J65" s="149" t="s">
        <v>252</v>
      </c>
      <c r="K65" s="149" t="s">
        <v>251</v>
      </c>
      <c r="L65" s="149" t="s">
        <v>252</v>
      </c>
    </row>
    <row r="66" spans="1:12" ht="15.6" x14ac:dyDescent="0.25">
      <c r="A66" s="834"/>
      <c r="B66" s="150" t="s">
        <v>2</v>
      </c>
      <c r="C66" s="151">
        <f t="shared" ref="C66:H78" si="1">C7*$C$59</f>
        <v>144</v>
      </c>
      <c r="D66" s="151">
        <f t="shared" si="1"/>
        <v>0</v>
      </c>
      <c r="E66" s="151">
        <f t="shared" si="1"/>
        <v>144</v>
      </c>
      <c r="F66" s="151">
        <f t="shared" si="1"/>
        <v>0</v>
      </c>
      <c r="G66" s="151">
        <f t="shared" si="1"/>
        <v>144</v>
      </c>
      <c r="H66" s="151">
        <f t="shared" si="1"/>
        <v>0</v>
      </c>
      <c r="I66" s="151">
        <f t="shared" ref="I66:L78" si="2">I7*$D$59</f>
        <v>128</v>
      </c>
      <c r="J66" s="151">
        <f t="shared" si="2"/>
        <v>0</v>
      </c>
      <c r="K66" s="151">
        <f t="shared" si="2"/>
        <v>0</v>
      </c>
      <c r="L66" s="151">
        <f t="shared" si="2"/>
        <v>0</v>
      </c>
    </row>
    <row r="67" spans="1:12" ht="15.6" x14ac:dyDescent="0.25">
      <c r="A67" s="835"/>
      <c r="B67" s="150" t="s">
        <v>253</v>
      </c>
      <c r="C67" s="151">
        <f t="shared" si="1"/>
        <v>180</v>
      </c>
      <c r="D67" s="151">
        <f t="shared" si="1"/>
        <v>0</v>
      </c>
      <c r="E67" s="151">
        <f t="shared" si="1"/>
        <v>180</v>
      </c>
      <c r="F67" s="151">
        <f t="shared" si="1"/>
        <v>0</v>
      </c>
      <c r="G67" s="151">
        <f t="shared" si="1"/>
        <v>180</v>
      </c>
      <c r="H67" s="151">
        <f t="shared" si="1"/>
        <v>0</v>
      </c>
      <c r="I67" s="151">
        <f t="shared" si="2"/>
        <v>128</v>
      </c>
      <c r="J67" s="151">
        <f t="shared" si="2"/>
        <v>0</v>
      </c>
      <c r="K67" s="151">
        <f t="shared" si="2"/>
        <v>0</v>
      </c>
      <c r="L67" s="151">
        <f t="shared" si="2"/>
        <v>0</v>
      </c>
    </row>
    <row r="68" spans="1:12" ht="15.6" x14ac:dyDescent="0.25">
      <c r="A68" s="835"/>
      <c r="B68" s="150" t="s">
        <v>19</v>
      </c>
      <c r="C68" s="151">
        <f t="shared" si="1"/>
        <v>144</v>
      </c>
      <c r="D68" s="151">
        <f t="shared" si="1"/>
        <v>0</v>
      </c>
      <c r="E68" s="151">
        <f t="shared" si="1"/>
        <v>144</v>
      </c>
      <c r="F68" s="151">
        <f t="shared" si="1"/>
        <v>0</v>
      </c>
      <c r="G68" s="151">
        <f t="shared" si="1"/>
        <v>108</v>
      </c>
      <c r="H68" s="151">
        <f t="shared" si="1"/>
        <v>0</v>
      </c>
      <c r="I68" s="151">
        <f t="shared" si="2"/>
        <v>128</v>
      </c>
      <c r="J68" s="151">
        <f t="shared" si="2"/>
        <v>0</v>
      </c>
      <c r="K68" s="151">
        <f t="shared" si="2"/>
        <v>0</v>
      </c>
      <c r="L68" s="151">
        <f t="shared" si="2"/>
        <v>0</v>
      </c>
    </row>
    <row r="69" spans="1:12" ht="15.6" x14ac:dyDescent="0.25">
      <c r="A69" s="835"/>
      <c r="B69" s="150" t="s">
        <v>254</v>
      </c>
      <c r="C69" s="151">
        <f t="shared" si="1"/>
        <v>0</v>
      </c>
      <c r="D69" s="151">
        <f t="shared" si="1"/>
        <v>0</v>
      </c>
      <c r="E69" s="151">
        <f t="shared" si="1"/>
        <v>0</v>
      </c>
      <c r="F69" s="151">
        <f t="shared" si="1"/>
        <v>0</v>
      </c>
      <c r="G69" s="151">
        <f t="shared" si="1"/>
        <v>36</v>
      </c>
      <c r="H69" s="151">
        <f t="shared" si="1"/>
        <v>0</v>
      </c>
      <c r="I69" s="151">
        <f t="shared" si="2"/>
        <v>0</v>
      </c>
      <c r="J69" s="151">
        <f t="shared" si="2"/>
        <v>0</v>
      </c>
      <c r="K69" s="151">
        <f t="shared" si="2"/>
        <v>0</v>
      </c>
      <c r="L69" s="151">
        <f t="shared" si="2"/>
        <v>0</v>
      </c>
    </row>
    <row r="70" spans="1:12" ht="15.6" x14ac:dyDescent="0.25">
      <c r="A70" s="835"/>
      <c r="B70" s="150" t="s">
        <v>255</v>
      </c>
      <c r="C70" s="151">
        <f t="shared" si="1"/>
        <v>72</v>
      </c>
      <c r="D70" s="151">
        <f t="shared" si="1"/>
        <v>0</v>
      </c>
      <c r="E70" s="151">
        <f t="shared" si="1"/>
        <v>72</v>
      </c>
      <c r="F70" s="151">
        <f t="shared" si="1"/>
        <v>0</v>
      </c>
      <c r="G70" s="151">
        <f t="shared" si="1"/>
        <v>108</v>
      </c>
      <c r="H70" s="151">
        <f t="shared" si="1"/>
        <v>0</v>
      </c>
      <c r="I70" s="151">
        <f t="shared" si="2"/>
        <v>96</v>
      </c>
      <c r="J70" s="151">
        <f t="shared" si="2"/>
        <v>0</v>
      </c>
      <c r="K70" s="151">
        <f t="shared" si="2"/>
        <v>0</v>
      </c>
      <c r="L70" s="151">
        <f t="shared" si="2"/>
        <v>0</v>
      </c>
    </row>
    <row r="71" spans="1:12" ht="15.6" x14ac:dyDescent="0.25">
      <c r="A71" s="835"/>
      <c r="B71" s="150" t="s">
        <v>5</v>
      </c>
      <c r="C71" s="151">
        <f t="shared" si="1"/>
        <v>72</v>
      </c>
      <c r="D71" s="151">
        <f t="shared" si="1"/>
        <v>0</v>
      </c>
      <c r="E71" s="151">
        <f t="shared" si="1"/>
        <v>72</v>
      </c>
      <c r="F71" s="151">
        <f t="shared" si="1"/>
        <v>0</v>
      </c>
      <c r="G71" s="151">
        <f t="shared" si="1"/>
        <v>36</v>
      </c>
      <c r="H71" s="151">
        <f t="shared" si="1"/>
        <v>0</v>
      </c>
      <c r="I71" s="151">
        <f t="shared" si="2"/>
        <v>0</v>
      </c>
      <c r="J71" s="151">
        <f t="shared" si="2"/>
        <v>0</v>
      </c>
      <c r="K71" s="151">
        <f t="shared" si="2"/>
        <v>0</v>
      </c>
      <c r="L71" s="151">
        <f t="shared" si="2"/>
        <v>0</v>
      </c>
    </row>
    <row r="72" spans="1:12" ht="15.6" x14ac:dyDescent="0.25">
      <c r="A72" s="835"/>
      <c r="B72" s="150" t="s">
        <v>6</v>
      </c>
      <c r="C72" s="151">
        <f t="shared" si="1"/>
        <v>72</v>
      </c>
      <c r="D72" s="151">
        <f t="shared" si="1"/>
        <v>0</v>
      </c>
      <c r="E72" s="151">
        <f t="shared" si="1"/>
        <v>36</v>
      </c>
      <c r="F72" s="151">
        <f t="shared" si="1"/>
        <v>0</v>
      </c>
      <c r="G72" s="151">
        <f t="shared" si="1"/>
        <v>0</v>
      </c>
      <c r="H72" s="151">
        <f t="shared" si="1"/>
        <v>0</v>
      </c>
      <c r="I72" s="151">
        <f t="shared" si="2"/>
        <v>0</v>
      </c>
      <c r="J72" s="151">
        <f t="shared" si="2"/>
        <v>0</v>
      </c>
      <c r="K72" s="151">
        <f t="shared" si="2"/>
        <v>0</v>
      </c>
      <c r="L72" s="151">
        <f t="shared" si="2"/>
        <v>0</v>
      </c>
    </row>
    <row r="73" spans="1:12" ht="15.6" x14ac:dyDescent="0.25">
      <c r="A73" s="835"/>
      <c r="B73" s="150" t="s">
        <v>256</v>
      </c>
      <c r="C73" s="151">
        <f t="shared" si="1"/>
        <v>0</v>
      </c>
      <c r="D73" s="151">
        <f t="shared" si="1"/>
        <v>0</v>
      </c>
      <c r="E73" s="151">
        <f t="shared" si="1"/>
        <v>72</v>
      </c>
      <c r="F73" s="151">
        <f t="shared" si="1"/>
        <v>0</v>
      </c>
      <c r="G73" s="151">
        <f t="shared" si="1"/>
        <v>72</v>
      </c>
      <c r="H73" s="151">
        <f t="shared" si="1"/>
        <v>0</v>
      </c>
      <c r="I73" s="151">
        <f t="shared" si="2"/>
        <v>32</v>
      </c>
      <c r="J73" s="151">
        <f t="shared" si="2"/>
        <v>0</v>
      </c>
      <c r="K73" s="151">
        <f t="shared" si="2"/>
        <v>0</v>
      </c>
      <c r="L73" s="151">
        <f t="shared" si="2"/>
        <v>0</v>
      </c>
    </row>
    <row r="74" spans="1:12" ht="15.6" x14ac:dyDescent="0.25">
      <c r="A74" s="835"/>
      <c r="B74" s="150" t="s">
        <v>257</v>
      </c>
      <c r="C74" s="151">
        <f t="shared" si="1"/>
        <v>72</v>
      </c>
      <c r="D74" s="151">
        <f t="shared" si="1"/>
        <v>0</v>
      </c>
      <c r="E74" s="151">
        <f t="shared" si="1"/>
        <v>72</v>
      </c>
      <c r="F74" s="151">
        <f t="shared" si="1"/>
        <v>0</v>
      </c>
      <c r="G74" s="151">
        <f t="shared" si="1"/>
        <v>0</v>
      </c>
      <c r="H74" s="151">
        <f t="shared" si="1"/>
        <v>0</v>
      </c>
      <c r="I74" s="151">
        <f t="shared" si="2"/>
        <v>0</v>
      </c>
      <c r="J74" s="151">
        <f t="shared" si="2"/>
        <v>0</v>
      </c>
      <c r="K74" s="151">
        <f t="shared" si="2"/>
        <v>0</v>
      </c>
      <c r="L74" s="151">
        <f t="shared" si="2"/>
        <v>0</v>
      </c>
    </row>
    <row r="75" spans="1:12" ht="15.6" x14ac:dyDescent="0.25">
      <c r="A75" s="835"/>
      <c r="B75" s="150" t="s">
        <v>258</v>
      </c>
      <c r="C75" s="151">
        <f t="shared" si="1"/>
        <v>0</v>
      </c>
      <c r="D75" s="151">
        <f t="shared" si="1"/>
        <v>0</v>
      </c>
      <c r="E75" s="151">
        <f t="shared" si="1"/>
        <v>36</v>
      </c>
      <c r="F75" s="151">
        <f t="shared" si="1"/>
        <v>0</v>
      </c>
      <c r="G75" s="151">
        <f t="shared" si="1"/>
        <v>0</v>
      </c>
      <c r="H75" s="151">
        <f t="shared" si="1"/>
        <v>0</v>
      </c>
      <c r="I75" s="151">
        <f t="shared" si="2"/>
        <v>0</v>
      </c>
      <c r="J75" s="151">
        <f t="shared" si="2"/>
        <v>0</v>
      </c>
      <c r="K75" s="151">
        <f t="shared" si="2"/>
        <v>0</v>
      </c>
      <c r="L75" s="151">
        <f t="shared" si="2"/>
        <v>0</v>
      </c>
    </row>
    <row r="76" spans="1:12" ht="15.6" x14ac:dyDescent="0.25">
      <c r="A76" s="835"/>
      <c r="B76" s="150" t="s">
        <v>7</v>
      </c>
      <c r="C76" s="151">
        <f t="shared" si="1"/>
        <v>72</v>
      </c>
      <c r="D76" s="151">
        <f t="shared" si="1"/>
        <v>0</v>
      </c>
      <c r="E76" s="151">
        <f t="shared" si="1"/>
        <v>0</v>
      </c>
      <c r="F76" s="151">
        <f t="shared" si="1"/>
        <v>0</v>
      </c>
      <c r="G76" s="151">
        <f t="shared" si="1"/>
        <v>0</v>
      </c>
      <c r="H76" s="151">
        <f t="shared" si="1"/>
        <v>0</v>
      </c>
      <c r="I76" s="151">
        <f t="shared" si="2"/>
        <v>0</v>
      </c>
      <c r="J76" s="151">
        <f t="shared" si="2"/>
        <v>0</v>
      </c>
      <c r="K76" s="151">
        <f t="shared" si="2"/>
        <v>0</v>
      </c>
      <c r="L76" s="151">
        <f t="shared" si="2"/>
        <v>0</v>
      </c>
    </row>
    <row r="77" spans="1:12" ht="15.6" x14ac:dyDescent="0.25">
      <c r="A77" s="835"/>
      <c r="B77" s="150" t="s">
        <v>4</v>
      </c>
      <c r="C77" s="151">
        <f t="shared" si="1"/>
        <v>180</v>
      </c>
      <c r="D77" s="151">
        <f t="shared" si="1"/>
        <v>0</v>
      </c>
      <c r="E77" s="151">
        <f t="shared" si="1"/>
        <v>180</v>
      </c>
      <c r="F77" s="151">
        <f t="shared" si="1"/>
        <v>0</v>
      </c>
      <c r="G77" s="151">
        <f t="shared" si="1"/>
        <v>180</v>
      </c>
      <c r="H77" s="151">
        <f t="shared" si="1"/>
        <v>0</v>
      </c>
      <c r="I77" s="151">
        <f t="shared" si="2"/>
        <v>160</v>
      </c>
      <c r="J77" s="151">
        <f t="shared" si="2"/>
        <v>0</v>
      </c>
      <c r="K77" s="151">
        <f t="shared" si="2"/>
        <v>0</v>
      </c>
      <c r="L77" s="151">
        <f t="shared" si="2"/>
        <v>0</v>
      </c>
    </row>
    <row r="78" spans="1:12" ht="15.6" x14ac:dyDescent="0.25">
      <c r="A78" s="836"/>
      <c r="B78" s="153" t="s">
        <v>23</v>
      </c>
      <c r="C78" s="151">
        <f t="shared" si="1"/>
        <v>36</v>
      </c>
      <c r="D78" s="151">
        <f t="shared" si="1"/>
        <v>0</v>
      </c>
      <c r="E78" s="151">
        <f t="shared" si="1"/>
        <v>36</v>
      </c>
      <c r="F78" s="151">
        <f t="shared" si="1"/>
        <v>0</v>
      </c>
      <c r="G78" s="151">
        <f t="shared" si="1"/>
        <v>36</v>
      </c>
      <c r="H78" s="151">
        <f t="shared" si="1"/>
        <v>0</v>
      </c>
      <c r="I78" s="151">
        <f t="shared" si="2"/>
        <v>32</v>
      </c>
      <c r="J78" s="151">
        <f t="shared" si="2"/>
        <v>0</v>
      </c>
      <c r="K78" s="151">
        <f t="shared" si="2"/>
        <v>16</v>
      </c>
      <c r="L78" s="151">
        <f t="shared" si="2"/>
        <v>0</v>
      </c>
    </row>
    <row r="79" spans="1:12" ht="16.2" x14ac:dyDescent="0.25">
      <c r="A79" s="837" t="s">
        <v>259</v>
      </c>
      <c r="B79" s="838"/>
      <c r="C79" s="824">
        <f t="shared" ref="C79:C95" si="3">C20*$C$59</f>
        <v>216</v>
      </c>
      <c r="D79" s="825"/>
      <c r="E79" s="824">
        <f t="shared" ref="E79:E95" si="4">E20*$C$59</f>
        <v>252</v>
      </c>
      <c r="F79" s="825"/>
      <c r="G79" s="824">
        <f t="shared" ref="G79:G95" si="5">G20*$C$59</f>
        <v>288</v>
      </c>
      <c r="H79" s="825"/>
      <c r="I79" s="824">
        <f t="shared" ref="I79:I95" si="6">I20*$D$59</f>
        <v>352</v>
      </c>
      <c r="J79" s="825"/>
      <c r="K79" s="154"/>
      <c r="L79" s="154"/>
    </row>
    <row r="80" spans="1:12" ht="31.2" x14ac:dyDescent="0.25">
      <c r="A80" s="155" t="s">
        <v>260</v>
      </c>
      <c r="B80" s="155" t="s">
        <v>261</v>
      </c>
      <c r="C80" s="151">
        <f t="shared" si="3"/>
        <v>18</v>
      </c>
      <c r="D80" s="155">
        <f t="shared" ref="D80:D95" si="7">D21*$C$59</f>
        <v>0</v>
      </c>
      <c r="E80" s="155">
        <f t="shared" si="4"/>
        <v>0</v>
      </c>
      <c r="F80" s="155">
        <f t="shared" ref="F80:F95" si="8">F21*$C$59</f>
        <v>0</v>
      </c>
      <c r="G80" s="155">
        <f t="shared" si="5"/>
        <v>0</v>
      </c>
      <c r="H80" s="155">
        <f t="shared" ref="H80:H95" si="9">H21*$C$59</f>
        <v>0</v>
      </c>
      <c r="I80" s="155">
        <f t="shared" si="6"/>
        <v>0</v>
      </c>
      <c r="J80" s="155">
        <f t="shared" ref="J80:L95" si="10">J21*$D$59</f>
        <v>0</v>
      </c>
      <c r="K80" s="155">
        <f t="shared" si="10"/>
        <v>0</v>
      </c>
      <c r="L80" s="155">
        <f t="shared" si="10"/>
        <v>0</v>
      </c>
    </row>
    <row r="81" spans="1:12" ht="31.2" x14ac:dyDescent="0.25">
      <c r="A81" s="155" t="s">
        <v>262</v>
      </c>
      <c r="B81" s="155" t="s">
        <v>263</v>
      </c>
      <c r="C81" s="151">
        <f t="shared" si="3"/>
        <v>0</v>
      </c>
      <c r="D81" s="155">
        <f t="shared" si="7"/>
        <v>0</v>
      </c>
      <c r="E81" s="155">
        <f t="shared" si="4"/>
        <v>0</v>
      </c>
      <c r="F81" s="155">
        <f t="shared" si="8"/>
        <v>0</v>
      </c>
      <c r="G81" s="155">
        <f t="shared" si="5"/>
        <v>0</v>
      </c>
      <c r="H81" s="155">
        <f t="shared" si="9"/>
        <v>0</v>
      </c>
      <c r="I81" s="155">
        <f t="shared" si="6"/>
        <v>0</v>
      </c>
      <c r="J81" s="155">
        <f t="shared" si="10"/>
        <v>0</v>
      </c>
      <c r="K81" s="155">
        <f t="shared" si="10"/>
        <v>16</v>
      </c>
      <c r="L81" s="155">
        <f t="shared" si="10"/>
        <v>0</v>
      </c>
    </row>
    <row r="82" spans="1:12" ht="31.2" x14ac:dyDescent="0.25">
      <c r="A82" s="155" t="s">
        <v>264</v>
      </c>
      <c r="B82" s="155" t="s">
        <v>265</v>
      </c>
      <c r="C82" s="151">
        <f t="shared" si="3"/>
        <v>0</v>
      </c>
      <c r="D82" s="155">
        <f t="shared" si="7"/>
        <v>0</v>
      </c>
      <c r="E82" s="155">
        <f t="shared" si="4"/>
        <v>0</v>
      </c>
      <c r="F82" s="155">
        <f t="shared" si="8"/>
        <v>0</v>
      </c>
      <c r="G82" s="155">
        <f t="shared" si="5"/>
        <v>0</v>
      </c>
      <c r="H82" s="155">
        <f t="shared" si="9"/>
        <v>0</v>
      </c>
      <c r="I82" s="155">
        <f t="shared" si="6"/>
        <v>0</v>
      </c>
      <c r="J82" s="155">
        <f t="shared" si="10"/>
        <v>0</v>
      </c>
      <c r="K82" s="155">
        <f t="shared" si="10"/>
        <v>64</v>
      </c>
      <c r="L82" s="155">
        <f t="shared" si="10"/>
        <v>0</v>
      </c>
    </row>
    <row r="83" spans="1:12" ht="15.6" x14ac:dyDescent="0.25">
      <c r="A83" s="839" t="s">
        <v>266</v>
      </c>
      <c r="B83" s="157" t="s">
        <v>267</v>
      </c>
      <c r="C83" s="151">
        <f t="shared" si="3"/>
        <v>0</v>
      </c>
      <c r="D83" s="155">
        <f t="shared" si="7"/>
        <v>0</v>
      </c>
      <c r="E83" s="155">
        <f t="shared" si="4"/>
        <v>0</v>
      </c>
      <c r="F83" s="155">
        <f t="shared" si="8"/>
        <v>0</v>
      </c>
      <c r="G83" s="155">
        <f t="shared" si="5"/>
        <v>72</v>
      </c>
      <c r="H83" s="155">
        <f t="shared" si="9"/>
        <v>0</v>
      </c>
      <c r="I83" s="155">
        <f t="shared" si="6"/>
        <v>32</v>
      </c>
      <c r="J83" s="155">
        <f t="shared" si="10"/>
        <v>0</v>
      </c>
      <c r="K83" s="155">
        <f t="shared" si="10"/>
        <v>64</v>
      </c>
      <c r="L83" s="155">
        <f t="shared" si="10"/>
        <v>0</v>
      </c>
    </row>
    <row r="84" spans="1:12" ht="15.6" x14ac:dyDescent="0.25">
      <c r="A84" s="839"/>
      <c r="B84" s="157" t="s">
        <v>268</v>
      </c>
      <c r="C84" s="151">
        <f t="shared" si="3"/>
        <v>0</v>
      </c>
      <c r="D84" s="155">
        <f t="shared" si="7"/>
        <v>0</v>
      </c>
      <c r="E84" s="155">
        <f t="shared" si="4"/>
        <v>0</v>
      </c>
      <c r="F84" s="155">
        <f t="shared" si="8"/>
        <v>0</v>
      </c>
      <c r="G84" s="155">
        <f t="shared" si="5"/>
        <v>0</v>
      </c>
      <c r="H84" s="155">
        <f t="shared" si="9"/>
        <v>0</v>
      </c>
      <c r="I84" s="155">
        <f t="shared" si="6"/>
        <v>64</v>
      </c>
      <c r="J84" s="155">
        <f t="shared" si="10"/>
        <v>0</v>
      </c>
      <c r="K84" s="155">
        <f t="shared" si="10"/>
        <v>48</v>
      </c>
      <c r="L84" s="155">
        <f t="shared" si="10"/>
        <v>0</v>
      </c>
    </row>
    <row r="85" spans="1:12" ht="15.6" x14ac:dyDescent="0.25">
      <c r="A85" s="839" t="s">
        <v>269</v>
      </c>
      <c r="B85" s="157" t="s">
        <v>270</v>
      </c>
      <c r="C85" s="151">
        <f t="shared" si="3"/>
        <v>0</v>
      </c>
      <c r="D85" s="155">
        <f t="shared" si="7"/>
        <v>0</v>
      </c>
      <c r="E85" s="155">
        <f t="shared" si="4"/>
        <v>0</v>
      </c>
      <c r="F85" s="155">
        <f t="shared" si="8"/>
        <v>0</v>
      </c>
      <c r="G85" s="155">
        <f t="shared" si="5"/>
        <v>0</v>
      </c>
      <c r="H85" s="155">
        <f t="shared" si="9"/>
        <v>0</v>
      </c>
      <c r="I85" s="155">
        <f t="shared" si="6"/>
        <v>0</v>
      </c>
      <c r="J85" s="155">
        <f t="shared" si="10"/>
        <v>64</v>
      </c>
      <c r="K85" s="155">
        <f t="shared" si="10"/>
        <v>0</v>
      </c>
      <c r="L85" s="155">
        <f t="shared" si="10"/>
        <v>64</v>
      </c>
    </row>
    <row r="86" spans="1:12" ht="15.6" x14ac:dyDescent="0.25">
      <c r="A86" s="839"/>
      <c r="B86" s="157" t="s">
        <v>271</v>
      </c>
      <c r="C86" s="151">
        <f t="shared" si="3"/>
        <v>0</v>
      </c>
      <c r="D86" s="155">
        <f t="shared" si="7"/>
        <v>0</v>
      </c>
      <c r="E86" s="155">
        <f t="shared" si="4"/>
        <v>0</v>
      </c>
      <c r="F86" s="155">
        <f t="shared" si="8"/>
        <v>0</v>
      </c>
      <c r="G86" s="155">
        <f t="shared" si="5"/>
        <v>0</v>
      </c>
      <c r="H86" s="155">
        <f t="shared" si="9"/>
        <v>0</v>
      </c>
      <c r="I86" s="155">
        <f t="shared" si="6"/>
        <v>0</v>
      </c>
      <c r="J86" s="155">
        <f t="shared" si="10"/>
        <v>0</v>
      </c>
      <c r="K86" s="155">
        <f t="shared" si="10"/>
        <v>0</v>
      </c>
      <c r="L86" s="155">
        <f t="shared" si="10"/>
        <v>64</v>
      </c>
    </row>
    <row r="87" spans="1:12" ht="15.6" x14ac:dyDescent="0.25">
      <c r="A87" s="839"/>
      <c r="B87" s="157" t="s">
        <v>272</v>
      </c>
      <c r="C87" s="151">
        <f t="shared" si="3"/>
        <v>0</v>
      </c>
      <c r="D87" s="155">
        <f t="shared" si="7"/>
        <v>0</v>
      </c>
      <c r="E87" s="155">
        <f t="shared" si="4"/>
        <v>0</v>
      </c>
      <c r="F87" s="155">
        <f t="shared" si="8"/>
        <v>0</v>
      </c>
      <c r="G87" s="155">
        <f t="shared" si="5"/>
        <v>0</v>
      </c>
      <c r="H87" s="155">
        <f t="shared" si="9"/>
        <v>0</v>
      </c>
      <c r="I87" s="155">
        <f t="shared" si="6"/>
        <v>0</v>
      </c>
      <c r="J87" s="155">
        <f t="shared" si="10"/>
        <v>0</v>
      </c>
      <c r="K87" s="155">
        <f t="shared" si="10"/>
        <v>0</v>
      </c>
      <c r="L87" s="155">
        <f t="shared" si="10"/>
        <v>64</v>
      </c>
    </row>
    <row r="88" spans="1:12" ht="27.6" x14ac:dyDescent="0.25">
      <c r="A88" s="161" t="s">
        <v>273</v>
      </c>
      <c r="B88" s="162" t="s">
        <v>274</v>
      </c>
      <c r="C88" s="151">
        <f t="shared" si="3"/>
        <v>0</v>
      </c>
      <c r="D88" s="155">
        <f t="shared" si="7"/>
        <v>0</v>
      </c>
      <c r="E88" s="155">
        <f t="shared" si="4"/>
        <v>0</v>
      </c>
      <c r="F88" s="155">
        <f t="shared" si="8"/>
        <v>0</v>
      </c>
      <c r="G88" s="155">
        <f t="shared" si="5"/>
        <v>0</v>
      </c>
      <c r="H88" s="155">
        <f t="shared" si="9"/>
        <v>0</v>
      </c>
      <c r="I88" s="155">
        <f t="shared" si="6"/>
        <v>0</v>
      </c>
      <c r="J88" s="155">
        <f t="shared" si="10"/>
        <v>64</v>
      </c>
      <c r="K88" s="155">
        <f t="shared" si="10"/>
        <v>0</v>
      </c>
      <c r="L88" s="155">
        <f t="shared" si="10"/>
        <v>64</v>
      </c>
    </row>
    <row r="89" spans="1:12" ht="15.6" x14ac:dyDescent="0.25">
      <c r="A89" s="839" t="s">
        <v>275</v>
      </c>
      <c r="B89" s="162" t="s">
        <v>276</v>
      </c>
      <c r="C89" s="151">
        <f t="shared" si="3"/>
        <v>0</v>
      </c>
      <c r="D89" s="155">
        <f t="shared" si="7"/>
        <v>0</v>
      </c>
      <c r="E89" s="155">
        <f t="shared" si="4"/>
        <v>36</v>
      </c>
      <c r="F89" s="155">
        <f t="shared" si="8"/>
        <v>0</v>
      </c>
      <c r="G89" s="155">
        <f t="shared" si="5"/>
        <v>36</v>
      </c>
      <c r="H89" s="155">
        <f t="shared" si="9"/>
        <v>0</v>
      </c>
      <c r="I89" s="155">
        <f t="shared" si="6"/>
        <v>32</v>
      </c>
      <c r="J89" s="155">
        <f t="shared" si="10"/>
        <v>0</v>
      </c>
      <c r="K89" s="155">
        <f t="shared" si="10"/>
        <v>48</v>
      </c>
      <c r="L89" s="155">
        <f t="shared" si="10"/>
        <v>0</v>
      </c>
    </row>
    <row r="90" spans="1:12" ht="15.6" x14ac:dyDescent="0.25">
      <c r="A90" s="839"/>
      <c r="B90" s="162" t="s">
        <v>277</v>
      </c>
      <c r="C90" s="151">
        <f t="shared" si="3"/>
        <v>54</v>
      </c>
      <c r="D90" s="155">
        <f t="shared" si="7"/>
        <v>0</v>
      </c>
      <c r="E90" s="155">
        <f t="shared" si="4"/>
        <v>36</v>
      </c>
      <c r="F90" s="155">
        <f t="shared" si="8"/>
        <v>0</v>
      </c>
      <c r="G90" s="155">
        <f t="shared" si="5"/>
        <v>36</v>
      </c>
      <c r="H90" s="155">
        <f t="shared" si="9"/>
        <v>0</v>
      </c>
      <c r="I90" s="155">
        <f t="shared" si="6"/>
        <v>0</v>
      </c>
      <c r="J90" s="155">
        <f t="shared" si="10"/>
        <v>0</v>
      </c>
      <c r="K90" s="155">
        <f t="shared" si="10"/>
        <v>64</v>
      </c>
      <c r="L90" s="155">
        <f t="shared" si="10"/>
        <v>0</v>
      </c>
    </row>
    <row r="91" spans="1:12" ht="15.6" x14ac:dyDescent="0.25">
      <c r="A91" s="839"/>
      <c r="B91" s="162" t="s">
        <v>278</v>
      </c>
      <c r="C91" s="151">
        <f t="shared" si="3"/>
        <v>0</v>
      </c>
      <c r="D91" s="155">
        <f t="shared" si="7"/>
        <v>0</v>
      </c>
      <c r="E91" s="155">
        <f t="shared" si="4"/>
        <v>0</v>
      </c>
      <c r="F91" s="155">
        <f t="shared" si="8"/>
        <v>72</v>
      </c>
      <c r="G91" s="155">
        <f t="shared" si="5"/>
        <v>0</v>
      </c>
      <c r="H91" s="155">
        <f t="shared" si="9"/>
        <v>108</v>
      </c>
      <c r="I91" s="155">
        <f t="shared" si="6"/>
        <v>0</v>
      </c>
      <c r="J91" s="155">
        <f t="shared" si="10"/>
        <v>96</v>
      </c>
      <c r="K91" s="155">
        <f t="shared" si="10"/>
        <v>0</v>
      </c>
      <c r="L91" s="155">
        <f t="shared" si="10"/>
        <v>256</v>
      </c>
    </row>
    <row r="92" spans="1:12" ht="15.6" x14ac:dyDescent="0.25">
      <c r="A92" s="839" t="s">
        <v>279</v>
      </c>
      <c r="B92" s="162" t="s">
        <v>280</v>
      </c>
      <c r="C92" s="151">
        <f t="shared" si="3"/>
        <v>72</v>
      </c>
      <c r="D92" s="155">
        <f t="shared" si="7"/>
        <v>0</v>
      </c>
      <c r="E92" s="155">
        <f t="shared" si="4"/>
        <v>36</v>
      </c>
      <c r="F92" s="155">
        <f t="shared" si="8"/>
        <v>0</v>
      </c>
      <c r="G92" s="155">
        <f t="shared" si="5"/>
        <v>36</v>
      </c>
      <c r="H92" s="155">
        <f t="shared" si="9"/>
        <v>0</v>
      </c>
      <c r="I92" s="155">
        <f t="shared" si="6"/>
        <v>0</v>
      </c>
      <c r="J92" s="155">
        <f t="shared" si="10"/>
        <v>0</v>
      </c>
      <c r="K92" s="155">
        <f t="shared" si="10"/>
        <v>64</v>
      </c>
      <c r="L92" s="155">
        <f t="shared" si="10"/>
        <v>0</v>
      </c>
    </row>
    <row r="93" spans="1:12" ht="15.6" x14ac:dyDescent="0.25">
      <c r="A93" s="839"/>
      <c r="B93" s="162" t="s">
        <v>281</v>
      </c>
      <c r="C93" s="151">
        <f t="shared" si="3"/>
        <v>0</v>
      </c>
      <c r="D93" s="155">
        <f t="shared" si="7"/>
        <v>72</v>
      </c>
      <c r="E93" s="155">
        <f t="shared" si="4"/>
        <v>0</v>
      </c>
      <c r="F93" s="155">
        <f t="shared" si="8"/>
        <v>72</v>
      </c>
      <c r="G93" s="155">
        <f t="shared" si="5"/>
        <v>0</v>
      </c>
      <c r="H93" s="155">
        <f t="shared" si="9"/>
        <v>0</v>
      </c>
      <c r="I93" s="155">
        <f t="shared" si="6"/>
        <v>0</v>
      </c>
      <c r="J93" s="155">
        <f t="shared" si="10"/>
        <v>0</v>
      </c>
      <c r="K93" s="155">
        <f t="shared" si="10"/>
        <v>0</v>
      </c>
      <c r="L93" s="155">
        <f t="shared" si="10"/>
        <v>160</v>
      </c>
    </row>
    <row r="94" spans="1:12" ht="15.6" x14ac:dyDescent="0.25">
      <c r="A94" s="839" t="s">
        <v>282</v>
      </c>
      <c r="B94" s="162" t="s">
        <v>283</v>
      </c>
      <c r="C94" s="151">
        <f t="shared" si="3"/>
        <v>0</v>
      </c>
      <c r="D94" s="155">
        <f t="shared" si="7"/>
        <v>0</v>
      </c>
      <c r="E94" s="155">
        <f t="shared" si="4"/>
        <v>0</v>
      </c>
      <c r="F94" s="155">
        <f t="shared" si="8"/>
        <v>0</v>
      </c>
      <c r="G94" s="155">
        <f t="shared" si="5"/>
        <v>0</v>
      </c>
      <c r="H94" s="155">
        <f t="shared" si="9"/>
        <v>0</v>
      </c>
      <c r="I94" s="155">
        <f t="shared" si="6"/>
        <v>0</v>
      </c>
      <c r="J94" s="155">
        <f t="shared" si="10"/>
        <v>0</v>
      </c>
      <c r="K94" s="155">
        <f t="shared" si="10"/>
        <v>32</v>
      </c>
      <c r="L94" s="155">
        <f t="shared" si="10"/>
        <v>0</v>
      </c>
    </row>
    <row r="95" spans="1:12" ht="15.6" x14ac:dyDescent="0.25">
      <c r="A95" s="839"/>
      <c r="B95" s="162" t="s">
        <v>284</v>
      </c>
      <c r="C95" s="151">
        <f t="shared" si="3"/>
        <v>0</v>
      </c>
      <c r="D95" s="155">
        <f t="shared" si="7"/>
        <v>0</v>
      </c>
      <c r="E95" s="155">
        <f t="shared" si="4"/>
        <v>0</v>
      </c>
      <c r="F95" s="155">
        <f t="shared" si="8"/>
        <v>0</v>
      </c>
      <c r="G95" s="155">
        <f t="shared" si="5"/>
        <v>0</v>
      </c>
      <c r="H95" s="155">
        <f t="shared" si="9"/>
        <v>0</v>
      </c>
      <c r="I95" s="155">
        <f t="shared" si="6"/>
        <v>0</v>
      </c>
      <c r="J95" s="155">
        <f t="shared" si="10"/>
        <v>0</v>
      </c>
      <c r="K95" s="155">
        <f t="shared" si="10"/>
        <v>32</v>
      </c>
      <c r="L95" s="155">
        <f t="shared" si="10"/>
        <v>0</v>
      </c>
    </row>
    <row r="96" spans="1:12" ht="15.6" x14ac:dyDescent="0.25">
      <c r="A96" s="832" t="s">
        <v>14</v>
      </c>
      <c r="B96" s="833"/>
      <c r="C96" s="151"/>
      <c r="D96" s="151">
        <v>70</v>
      </c>
      <c r="E96" s="151"/>
      <c r="F96" s="151">
        <v>105</v>
      </c>
      <c r="G96" s="151"/>
      <c r="H96" s="151">
        <v>140</v>
      </c>
      <c r="I96" s="151"/>
      <c r="J96" s="152"/>
      <c r="K96" s="152"/>
      <c r="L96" s="152"/>
    </row>
    <row r="97" spans="1:12" ht="15.6" x14ac:dyDescent="0.25">
      <c r="A97" s="839" t="s">
        <v>285</v>
      </c>
      <c r="B97" s="839"/>
      <c r="C97" s="151">
        <f>SUM(C66:C78)</f>
        <v>1044</v>
      </c>
      <c r="D97" s="151"/>
      <c r="E97" s="151">
        <f>SUM(E66:E78)</f>
        <v>1044</v>
      </c>
      <c r="F97" s="151"/>
      <c r="G97" s="151">
        <f>SUM(G66:G78)</f>
        <v>900</v>
      </c>
      <c r="H97" s="151"/>
      <c r="I97" s="151">
        <f>SUM(I66:I78)</f>
        <v>704</v>
      </c>
      <c r="J97" s="152"/>
      <c r="K97" s="151">
        <f>SUM(K66:K78)</f>
        <v>16</v>
      </c>
      <c r="L97" s="152"/>
    </row>
    <row r="98" spans="1:12" ht="15.6" x14ac:dyDescent="0.25">
      <c r="A98" s="839" t="s">
        <v>170</v>
      </c>
      <c r="B98" s="839"/>
      <c r="C98" s="151">
        <f>SUM(C80:C95)</f>
        <v>144</v>
      </c>
      <c r="D98" s="151">
        <f t="shared" ref="D98:L98" si="11">SUM(D80:D95)</f>
        <v>72</v>
      </c>
      <c r="E98" s="151">
        <f t="shared" si="11"/>
        <v>108</v>
      </c>
      <c r="F98" s="151">
        <f t="shared" si="11"/>
        <v>144</v>
      </c>
      <c r="G98" s="151">
        <f t="shared" si="11"/>
        <v>180</v>
      </c>
      <c r="H98" s="151">
        <f t="shared" si="11"/>
        <v>108</v>
      </c>
      <c r="I98" s="151">
        <f t="shared" si="11"/>
        <v>128</v>
      </c>
      <c r="J98" s="151">
        <f t="shared" si="11"/>
        <v>224</v>
      </c>
      <c r="K98" s="151">
        <f t="shared" si="11"/>
        <v>432</v>
      </c>
      <c r="L98" s="151">
        <f t="shared" si="11"/>
        <v>672</v>
      </c>
    </row>
    <row r="99" spans="1:12" ht="15.6" x14ac:dyDescent="0.25">
      <c r="A99" s="832" t="s">
        <v>286</v>
      </c>
      <c r="B99" s="833"/>
      <c r="C99" s="846">
        <f>SUM(C97:D98)</f>
        <v>1260</v>
      </c>
      <c r="D99" s="847"/>
      <c r="E99" s="846">
        <f>SUM(E97:F98)</f>
        <v>1296</v>
      </c>
      <c r="F99" s="847"/>
      <c r="G99" s="846">
        <f>SUM(G97:H98)</f>
        <v>1188</v>
      </c>
      <c r="H99" s="847"/>
      <c r="I99" s="846">
        <f>SUM(I97:J98)</f>
        <v>1056</v>
      </c>
      <c r="J99" s="847"/>
      <c r="K99" s="846">
        <f>SUM(K97:L98)</f>
        <v>1120</v>
      </c>
      <c r="L99" s="847"/>
    </row>
  </sheetData>
  <mergeCells count="69">
    <mergeCell ref="I99:J99"/>
    <mergeCell ref="K99:L99"/>
    <mergeCell ref="A97:B97"/>
    <mergeCell ref="A98:B98"/>
    <mergeCell ref="A99:B99"/>
    <mergeCell ref="C99:D99"/>
    <mergeCell ref="E99:F99"/>
    <mergeCell ref="G99:H99"/>
    <mergeCell ref="A96:B96"/>
    <mergeCell ref="A66:A78"/>
    <mergeCell ref="A79:B79"/>
    <mergeCell ref="C79:D79"/>
    <mergeCell ref="E79:F79"/>
    <mergeCell ref="A83:A84"/>
    <mergeCell ref="A85:A87"/>
    <mergeCell ref="A89:A91"/>
    <mergeCell ref="A92:A93"/>
    <mergeCell ref="A94:A95"/>
    <mergeCell ref="G79:H79"/>
    <mergeCell ref="I79:J79"/>
    <mergeCell ref="B63:L63"/>
    <mergeCell ref="A64:B65"/>
    <mergeCell ref="C64:D64"/>
    <mergeCell ref="E64:F64"/>
    <mergeCell ref="G64:H64"/>
    <mergeCell ref="I64:J64"/>
    <mergeCell ref="K64:L64"/>
    <mergeCell ref="K42:L42"/>
    <mergeCell ref="I40:J40"/>
    <mergeCell ref="K40:L40"/>
    <mergeCell ref="A41:B41"/>
    <mergeCell ref="C41:D41"/>
    <mergeCell ref="E41:F41"/>
    <mergeCell ref="G41:H41"/>
    <mergeCell ref="I41:J41"/>
    <mergeCell ref="K41:L41"/>
    <mergeCell ref="G40:H40"/>
    <mergeCell ref="A42:B42"/>
    <mergeCell ref="C42:D42"/>
    <mergeCell ref="E42:F42"/>
    <mergeCell ref="G42:H42"/>
    <mergeCell ref="I42:J42"/>
    <mergeCell ref="A38:B38"/>
    <mergeCell ref="A39:B39"/>
    <mergeCell ref="A40:B40"/>
    <mergeCell ref="C40:D40"/>
    <mergeCell ref="E40:F40"/>
    <mergeCell ref="A37:B37"/>
    <mergeCell ref="A7:A19"/>
    <mergeCell ref="A20:B20"/>
    <mergeCell ref="C20:D20"/>
    <mergeCell ref="E20:F20"/>
    <mergeCell ref="A24:A25"/>
    <mergeCell ref="A26:A28"/>
    <mergeCell ref="A30:A32"/>
    <mergeCell ref="A33:A34"/>
    <mergeCell ref="A35:A36"/>
    <mergeCell ref="B1:L1"/>
    <mergeCell ref="A3:L3"/>
    <mergeCell ref="G20:H20"/>
    <mergeCell ref="I20:J20"/>
    <mergeCell ref="A5:B6"/>
    <mergeCell ref="C5:D5"/>
    <mergeCell ref="E5:F5"/>
    <mergeCell ref="G5:H5"/>
    <mergeCell ref="I5:J5"/>
    <mergeCell ref="K5:L5"/>
    <mergeCell ref="A4:L4"/>
    <mergeCell ref="B2:L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A2" workbookViewId="0">
      <selection activeCell="C11" sqref="C11"/>
    </sheetView>
  </sheetViews>
  <sheetFormatPr defaultRowHeight="13.2" x14ac:dyDescent="0.25"/>
  <cols>
    <col min="1" max="1" width="19.109375" customWidth="1"/>
    <col min="2" max="2" width="45.88671875" customWidth="1"/>
    <col min="3" max="3" width="10.88671875" customWidth="1"/>
    <col min="13" max="13" width="52.6640625" customWidth="1"/>
    <col min="14" max="14" width="16.44140625" customWidth="1"/>
  </cols>
  <sheetData>
    <row r="1" spans="1:14" ht="17.399999999999999" x14ac:dyDescent="0.3">
      <c r="A1" s="954" t="s">
        <v>741</v>
      </c>
      <c r="B1" s="955"/>
      <c r="C1" s="955"/>
      <c r="D1" s="955"/>
      <c r="E1" s="955"/>
      <c r="F1" s="955"/>
      <c r="G1" s="955"/>
      <c r="H1" s="955"/>
      <c r="I1" s="955"/>
      <c r="J1" s="955"/>
      <c r="K1" s="955"/>
      <c r="L1" s="956"/>
      <c r="M1" s="330"/>
      <c r="N1" s="629">
        <v>31</v>
      </c>
    </row>
    <row r="2" spans="1:14" ht="15.6" x14ac:dyDescent="0.25">
      <c r="A2" s="957" t="s">
        <v>678</v>
      </c>
      <c r="B2" s="958"/>
      <c r="C2" s="958"/>
      <c r="D2" s="958"/>
      <c r="E2" s="958"/>
      <c r="F2" s="958"/>
      <c r="G2" s="958"/>
      <c r="H2" s="958"/>
      <c r="I2" s="958"/>
      <c r="J2" s="958"/>
      <c r="K2" s="958"/>
      <c r="L2" s="959"/>
      <c r="M2" s="330"/>
      <c r="N2" s="630">
        <v>36</v>
      </c>
    </row>
    <row r="3" spans="1:14" x14ac:dyDescent="0.25">
      <c r="A3" s="880"/>
      <c r="B3" s="880"/>
      <c r="C3" s="880"/>
      <c r="D3" s="880"/>
      <c r="E3" s="880"/>
      <c r="F3" s="880"/>
      <c r="G3" s="880"/>
      <c r="H3" s="880"/>
      <c r="I3" s="880"/>
      <c r="J3" s="880"/>
      <c r="K3" s="880"/>
      <c r="L3" s="880"/>
    </row>
    <row r="4" spans="1:14" ht="57.6" x14ac:dyDescent="0.25">
      <c r="A4" s="868" t="s">
        <v>249</v>
      </c>
      <c r="B4" s="868"/>
      <c r="C4" s="698" t="s">
        <v>679</v>
      </c>
      <c r="D4" s="698" t="s">
        <v>620</v>
      </c>
      <c r="E4" s="698" t="s">
        <v>621</v>
      </c>
      <c r="F4" s="698" t="s">
        <v>622</v>
      </c>
      <c r="G4" s="698" t="s">
        <v>623</v>
      </c>
      <c r="H4" s="698" t="s">
        <v>680</v>
      </c>
      <c r="I4" s="698" t="s">
        <v>681</v>
      </c>
      <c r="J4" s="698" t="s">
        <v>647</v>
      </c>
      <c r="K4" s="698" t="s">
        <v>648</v>
      </c>
      <c r="L4" s="698" t="s">
        <v>683</v>
      </c>
    </row>
    <row r="5" spans="1:14" ht="15" customHeight="1" x14ac:dyDescent="0.25">
      <c r="A5" s="960" t="s">
        <v>624</v>
      </c>
      <c r="B5" s="669" t="s">
        <v>2</v>
      </c>
      <c r="C5" s="327">
        <v>2</v>
      </c>
      <c r="D5" s="619">
        <v>4</v>
      </c>
      <c r="E5" s="619">
        <v>5</v>
      </c>
      <c r="F5" s="619">
        <v>3</v>
      </c>
      <c r="G5" s="619">
        <v>3</v>
      </c>
      <c r="H5" s="668">
        <f>SUM(C5:G5)</f>
        <v>17</v>
      </c>
      <c r="I5" s="627">
        <f>((C5+D5+E5+F5)*$N$2)+(G5*$N$1)</f>
        <v>597</v>
      </c>
      <c r="J5" s="619"/>
      <c r="K5" s="619">
        <f>J5*$N$1</f>
        <v>0</v>
      </c>
      <c r="L5" s="621">
        <f>I5+K5</f>
        <v>597</v>
      </c>
    </row>
    <row r="6" spans="1:14" ht="15.6" x14ac:dyDescent="0.25">
      <c r="A6" s="960"/>
      <c r="B6" s="670" t="s">
        <v>536</v>
      </c>
      <c r="C6" s="596">
        <v>18</v>
      </c>
      <c r="D6" s="619">
        <v>5</v>
      </c>
      <c r="E6" s="619">
        <v>5</v>
      </c>
      <c r="F6" s="619">
        <v>4</v>
      </c>
      <c r="G6" s="619">
        <v>3</v>
      </c>
      <c r="H6" s="624">
        <f t="shared" ref="H6:H18" si="0">SUM(C6:G6)</f>
        <v>35</v>
      </c>
      <c r="I6" s="627">
        <f>((C6+D6+E6+F6)*$N$2)+(G6*$N$2)</f>
        <v>1260</v>
      </c>
      <c r="J6" s="653"/>
      <c r="K6" s="619">
        <f t="shared" ref="K6:K18" si="1">J6*$N$1</f>
        <v>0</v>
      </c>
      <c r="L6" s="621">
        <f t="shared" ref="L6:L20" si="2">I6+K6</f>
        <v>1260</v>
      </c>
    </row>
    <row r="7" spans="1:14" ht="15.6" x14ac:dyDescent="0.25">
      <c r="A7" s="960"/>
      <c r="B7" s="666" t="s">
        <v>537</v>
      </c>
      <c r="C7" s="596"/>
      <c r="D7" s="619">
        <v>2</v>
      </c>
      <c r="E7" s="619"/>
      <c r="F7" s="619"/>
      <c r="G7" s="619">
        <v>2</v>
      </c>
      <c r="H7" s="624">
        <f t="shared" si="0"/>
        <v>4</v>
      </c>
      <c r="I7" s="627">
        <f>((C7+D7+E7+F7)*$N$2)+(G7*$N$2)</f>
        <v>144</v>
      </c>
      <c r="J7" s="619"/>
      <c r="K7" s="619">
        <f t="shared" si="1"/>
        <v>0</v>
      </c>
      <c r="L7" s="621">
        <f>I7+K7</f>
        <v>144</v>
      </c>
    </row>
    <row r="8" spans="1:14" ht="15.6" x14ac:dyDescent="0.25">
      <c r="A8" s="960"/>
      <c r="B8" s="671" t="s">
        <v>308</v>
      </c>
      <c r="C8" s="327"/>
      <c r="D8" s="619">
        <v>1</v>
      </c>
      <c r="E8" s="619">
        <v>1</v>
      </c>
      <c r="F8" s="619">
        <v>1</v>
      </c>
      <c r="G8" s="619">
        <v>1</v>
      </c>
      <c r="H8" s="668">
        <f t="shared" ref="H8" si="3">SUM(C8:G8)</f>
        <v>4</v>
      </c>
      <c r="I8" s="627">
        <f t="shared" ref="I8:I10" si="4">((C8+D8+E8+F8)*$N$2)+(G8*$N$1)</f>
        <v>139</v>
      </c>
      <c r="J8" s="619"/>
      <c r="K8" s="619">
        <f t="shared" si="1"/>
        <v>0</v>
      </c>
      <c r="L8" s="621">
        <f>I8+K8</f>
        <v>139</v>
      </c>
    </row>
    <row r="9" spans="1:14" ht="14.4" x14ac:dyDescent="0.25">
      <c r="A9" s="960"/>
      <c r="B9" s="669" t="s">
        <v>19</v>
      </c>
      <c r="C9" s="327">
        <v>3</v>
      </c>
      <c r="D9" s="619">
        <v>3</v>
      </c>
      <c r="E9" s="619">
        <v>3</v>
      </c>
      <c r="F9" s="619">
        <v>3</v>
      </c>
      <c r="G9" s="619">
        <v>3</v>
      </c>
      <c r="H9" s="668">
        <f t="shared" si="0"/>
        <v>15</v>
      </c>
      <c r="I9" s="627">
        <f t="shared" si="4"/>
        <v>525</v>
      </c>
      <c r="J9" s="619"/>
      <c r="K9" s="619">
        <f t="shared" si="1"/>
        <v>0</v>
      </c>
      <c r="L9" s="621">
        <f t="shared" si="2"/>
        <v>525</v>
      </c>
    </row>
    <row r="10" spans="1:14" ht="14.4" x14ac:dyDescent="0.25">
      <c r="A10" s="960"/>
      <c r="B10" s="672" t="s">
        <v>625</v>
      </c>
      <c r="C10" s="327">
        <v>2</v>
      </c>
      <c r="D10" s="619">
        <v>3</v>
      </c>
      <c r="E10" s="619">
        <v>3</v>
      </c>
      <c r="F10" s="619">
        <v>2</v>
      </c>
      <c r="G10" s="619">
        <v>2</v>
      </c>
      <c r="H10" s="668">
        <f t="shared" si="0"/>
        <v>12</v>
      </c>
      <c r="I10" s="627">
        <f t="shared" si="4"/>
        <v>422</v>
      </c>
      <c r="J10" s="619"/>
      <c r="K10" s="619">
        <f t="shared" si="1"/>
        <v>0</v>
      </c>
      <c r="L10" s="621">
        <f t="shared" si="2"/>
        <v>422</v>
      </c>
    </row>
    <row r="11" spans="1:14" ht="14.4" x14ac:dyDescent="0.25">
      <c r="A11" s="960"/>
      <c r="B11" s="669" t="s">
        <v>626</v>
      </c>
      <c r="C11" s="596"/>
      <c r="D11" s="619">
        <v>0</v>
      </c>
      <c r="E11" s="619">
        <v>0</v>
      </c>
      <c r="F11" s="619">
        <v>0</v>
      </c>
      <c r="G11" s="619">
        <v>1</v>
      </c>
      <c r="H11" s="624">
        <f t="shared" si="0"/>
        <v>1</v>
      </c>
      <c r="I11" s="627">
        <f>((C11+D11+E11+F11)*$N$2)+(G11*$N$2)</f>
        <v>36</v>
      </c>
      <c r="J11" s="619"/>
      <c r="K11" s="619">
        <f t="shared" si="1"/>
        <v>0</v>
      </c>
      <c r="L11" s="621">
        <f t="shared" si="2"/>
        <v>36</v>
      </c>
    </row>
    <row r="12" spans="1:14" ht="14.4" x14ac:dyDescent="0.25">
      <c r="A12" s="960"/>
      <c r="B12" s="620" t="s">
        <v>627</v>
      </c>
      <c r="C12" s="596">
        <v>3</v>
      </c>
      <c r="D12" s="702">
        <v>1</v>
      </c>
      <c r="E12" s="702">
        <v>0</v>
      </c>
      <c r="F12" s="702">
        <v>0</v>
      </c>
      <c r="G12" s="619">
        <v>0</v>
      </c>
      <c r="H12" s="624">
        <f t="shared" si="0"/>
        <v>4</v>
      </c>
      <c r="I12" s="627">
        <f t="shared" ref="I12:I18" si="5">((C12+D12+E12+F12)*$N$2)+(G12*$N$2)</f>
        <v>144</v>
      </c>
      <c r="J12" s="702"/>
      <c r="K12" s="619">
        <f t="shared" si="1"/>
        <v>0</v>
      </c>
      <c r="L12" s="621">
        <f t="shared" si="2"/>
        <v>144</v>
      </c>
    </row>
    <row r="13" spans="1:14" ht="14.4" x14ac:dyDescent="0.25">
      <c r="A13" s="960"/>
      <c r="B13" s="620" t="s">
        <v>34</v>
      </c>
      <c r="C13" s="596">
        <v>5</v>
      </c>
      <c r="D13" s="702">
        <v>4</v>
      </c>
      <c r="E13" s="702">
        <v>4</v>
      </c>
      <c r="F13" s="702">
        <v>3</v>
      </c>
      <c r="G13" s="619">
        <v>3</v>
      </c>
      <c r="H13" s="624">
        <f t="shared" si="0"/>
        <v>19</v>
      </c>
      <c r="I13" s="627">
        <f t="shared" si="5"/>
        <v>684</v>
      </c>
      <c r="J13" s="619"/>
      <c r="K13" s="619">
        <f t="shared" si="1"/>
        <v>0</v>
      </c>
      <c r="L13" s="621">
        <f t="shared" si="2"/>
        <v>684</v>
      </c>
    </row>
    <row r="14" spans="1:14" ht="14.4" x14ac:dyDescent="0.25">
      <c r="A14" s="960"/>
      <c r="B14" s="620" t="s">
        <v>23</v>
      </c>
      <c r="C14" s="596">
        <v>1</v>
      </c>
      <c r="D14" s="702">
        <v>1</v>
      </c>
      <c r="E14" s="702">
        <v>1</v>
      </c>
      <c r="F14" s="702">
        <v>1</v>
      </c>
      <c r="G14" s="619">
        <v>1</v>
      </c>
      <c r="H14" s="624">
        <f t="shared" si="0"/>
        <v>5</v>
      </c>
      <c r="I14" s="627">
        <f t="shared" si="5"/>
        <v>180</v>
      </c>
      <c r="J14" s="702"/>
      <c r="K14" s="619">
        <f t="shared" si="1"/>
        <v>0</v>
      </c>
      <c r="L14" s="621">
        <f t="shared" si="2"/>
        <v>180</v>
      </c>
    </row>
    <row r="15" spans="1:14" ht="14.4" x14ac:dyDescent="0.25">
      <c r="A15" s="960"/>
      <c r="B15" s="620" t="s">
        <v>628</v>
      </c>
      <c r="C15" s="596"/>
      <c r="D15" s="702">
        <v>3</v>
      </c>
      <c r="E15" s="702">
        <v>0</v>
      </c>
      <c r="F15" s="702">
        <v>0</v>
      </c>
      <c r="G15" s="619">
        <v>0</v>
      </c>
      <c r="H15" s="624">
        <f t="shared" si="0"/>
        <v>3</v>
      </c>
      <c r="I15" s="627">
        <f t="shared" si="5"/>
        <v>108</v>
      </c>
      <c r="J15" s="702"/>
      <c r="K15" s="619">
        <f t="shared" si="1"/>
        <v>0</v>
      </c>
      <c r="L15" s="621">
        <f t="shared" si="2"/>
        <v>108</v>
      </c>
    </row>
    <row r="16" spans="1:14" ht="28.8" x14ac:dyDescent="0.25">
      <c r="A16" s="960"/>
      <c r="B16" s="672" t="s">
        <v>669</v>
      </c>
      <c r="C16" s="596"/>
      <c r="D16" s="702">
        <v>0</v>
      </c>
      <c r="E16" s="702">
        <v>2</v>
      </c>
      <c r="F16" s="702">
        <v>2</v>
      </c>
      <c r="G16" s="619">
        <v>0</v>
      </c>
      <c r="H16" s="624">
        <f t="shared" si="0"/>
        <v>4</v>
      </c>
      <c r="I16" s="627">
        <f t="shared" si="5"/>
        <v>144</v>
      </c>
      <c r="J16" s="702"/>
      <c r="K16" s="619">
        <f t="shared" si="1"/>
        <v>0</v>
      </c>
      <c r="L16" s="621">
        <f t="shared" si="2"/>
        <v>144</v>
      </c>
    </row>
    <row r="17" spans="1:14" ht="14.4" x14ac:dyDescent="0.25">
      <c r="A17" s="960"/>
      <c r="B17" s="620" t="s">
        <v>630</v>
      </c>
      <c r="C17" s="596"/>
      <c r="D17" s="625">
        <v>0</v>
      </c>
      <c r="E17" s="702">
        <v>0</v>
      </c>
      <c r="F17" s="702">
        <v>2</v>
      </c>
      <c r="G17" s="619">
        <v>2</v>
      </c>
      <c r="H17" s="624">
        <f t="shared" si="0"/>
        <v>4</v>
      </c>
      <c r="I17" s="627">
        <f t="shared" si="5"/>
        <v>144</v>
      </c>
      <c r="J17" s="619"/>
      <c r="K17" s="619">
        <f t="shared" si="1"/>
        <v>0</v>
      </c>
      <c r="L17" s="621">
        <f t="shared" si="2"/>
        <v>144</v>
      </c>
    </row>
    <row r="18" spans="1:14" ht="14.4" x14ac:dyDescent="0.25">
      <c r="A18" s="960"/>
      <c r="B18" s="620" t="s">
        <v>469</v>
      </c>
      <c r="C18" s="596"/>
      <c r="D18" s="702">
        <v>0</v>
      </c>
      <c r="E18" s="702">
        <v>1</v>
      </c>
      <c r="F18" s="702">
        <v>0</v>
      </c>
      <c r="G18" s="619">
        <v>0</v>
      </c>
      <c r="H18" s="624">
        <f t="shared" si="0"/>
        <v>1</v>
      </c>
      <c r="I18" s="627">
        <f t="shared" si="5"/>
        <v>36</v>
      </c>
      <c r="J18" s="702"/>
      <c r="K18" s="619">
        <f t="shared" si="1"/>
        <v>0</v>
      </c>
      <c r="L18" s="621">
        <f t="shared" si="2"/>
        <v>36</v>
      </c>
    </row>
    <row r="19" spans="1:14" ht="14.4" x14ac:dyDescent="0.25">
      <c r="A19" s="960"/>
      <c r="B19" s="626" t="s">
        <v>631</v>
      </c>
      <c r="C19" s="622">
        <f t="shared" ref="C19:K19" si="6">SUM(C5:C18)</f>
        <v>34</v>
      </c>
      <c r="D19" s="622">
        <f t="shared" si="6"/>
        <v>27</v>
      </c>
      <c r="E19" s="622">
        <f t="shared" si="6"/>
        <v>25</v>
      </c>
      <c r="F19" s="663">
        <f t="shared" si="6"/>
        <v>21</v>
      </c>
      <c r="G19" s="663">
        <f t="shared" si="6"/>
        <v>21</v>
      </c>
      <c r="H19" s="628">
        <f t="shared" si="6"/>
        <v>128</v>
      </c>
      <c r="I19" s="628">
        <f t="shared" si="6"/>
        <v>4563</v>
      </c>
      <c r="J19" s="622">
        <f t="shared" si="6"/>
        <v>0</v>
      </c>
      <c r="K19" s="622">
        <f t="shared" si="6"/>
        <v>0</v>
      </c>
      <c r="L19" s="622">
        <f t="shared" si="2"/>
        <v>4563</v>
      </c>
    </row>
    <row r="20" spans="1:14" ht="14.4" x14ac:dyDescent="0.25">
      <c r="A20" s="703"/>
      <c r="B20" s="643" t="s">
        <v>646</v>
      </c>
      <c r="C20" s="701">
        <v>34</v>
      </c>
      <c r="D20" s="701">
        <v>27</v>
      </c>
      <c r="E20" s="701">
        <v>25</v>
      </c>
      <c r="F20" s="701">
        <v>20</v>
      </c>
      <c r="G20" s="701">
        <v>20</v>
      </c>
      <c r="H20" s="645">
        <f>SUM(D20:G20)</f>
        <v>92</v>
      </c>
      <c r="I20" s="645">
        <f>((C20+D20+E20+F20)*$N$2)+((G5+G8+G9+G10)*$N$1)+((G6+G7+G11+G12+G13+G14+G15+G16+G17+G18)*$N$2)</f>
        <v>4527</v>
      </c>
      <c r="J20" s="701">
        <v>6</v>
      </c>
      <c r="K20" s="701">
        <f>J20*N1</f>
        <v>186</v>
      </c>
      <c r="L20" s="701">
        <f t="shared" si="2"/>
        <v>4713</v>
      </c>
    </row>
    <row r="21" spans="1:14" ht="15" customHeight="1" x14ac:dyDescent="0.25">
      <c r="A21" s="870" t="s">
        <v>640</v>
      </c>
      <c r="B21" s="870"/>
      <c r="C21" s="699">
        <v>0</v>
      </c>
      <c r="D21" s="634">
        <v>7</v>
      </c>
      <c r="E21" s="634">
        <v>9</v>
      </c>
      <c r="F21" s="699">
        <v>0</v>
      </c>
      <c r="G21" s="699">
        <v>0</v>
      </c>
      <c r="H21" s="699">
        <f t="shared" ref="H21:H26" si="7">(D21+E21)*$D$38</f>
        <v>576</v>
      </c>
      <c r="I21" s="632">
        <f>((D21+E21+F21)*$N$2)+(G21*$N$1)</f>
        <v>576</v>
      </c>
      <c r="J21" s="699"/>
      <c r="K21" s="699"/>
      <c r="L21" s="633">
        <f>(D21*$N$2)+(E21*$N$2)+(F21*$N$2)+(G21*$N$2)+(J21*$N$1)</f>
        <v>576</v>
      </c>
    </row>
    <row r="22" spans="1:14" ht="15" customHeight="1" x14ac:dyDescent="0.25">
      <c r="A22" s="866" t="s">
        <v>641</v>
      </c>
      <c r="B22" s="866"/>
      <c r="C22" s="696">
        <f>SUM(C23:C26)</f>
        <v>0</v>
      </c>
      <c r="D22" s="696">
        <v>7</v>
      </c>
      <c r="E22" s="696">
        <v>9</v>
      </c>
      <c r="F22" s="696">
        <f>SUM(F23:F26)</f>
        <v>0</v>
      </c>
      <c r="G22" s="696">
        <f>SUM(G23:G26)</f>
        <v>0</v>
      </c>
      <c r="H22" s="696">
        <f t="shared" si="7"/>
        <v>576</v>
      </c>
      <c r="I22" s="696">
        <f t="shared" ref="I22" si="8">((D22+E22+F22)*$N$2)+(G22*$N$1)</f>
        <v>576</v>
      </c>
      <c r="J22" s="619"/>
      <c r="K22" s="619"/>
      <c r="L22" s="641">
        <f>I22</f>
        <v>576</v>
      </c>
    </row>
    <row r="23" spans="1:14" ht="28.8" x14ac:dyDescent="0.3">
      <c r="A23" s="619" t="s">
        <v>685</v>
      </c>
      <c r="B23" s="674" t="s">
        <v>685</v>
      </c>
      <c r="C23" s="702"/>
      <c r="D23" s="702">
        <v>0.5</v>
      </c>
      <c r="E23" s="702"/>
      <c r="F23" s="702"/>
      <c r="G23" s="702"/>
      <c r="H23" s="702">
        <f t="shared" si="7"/>
        <v>18</v>
      </c>
      <c r="I23" s="627">
        <f t="shared" ref="I23:I26" si="9">((C23+D23+E23+F23)*$N$2)+(G23*$N$2)</f>
        <v>18</v>
      </c>
      <c r="J23" s="619"/>
      <c r="K23" s="619"/>
      <c r="L23" s="621">
        <f t="shared" ref="L23:L26" si="10">I23+K23</f>
        <v>18</v>
      </c>
      <c r="M23" s="952" t="s">
        <v>750</v>
      </c>
      <c r="N23" s="953"/>
    </row>
    <row r="24" spans="1:14" ht="15" customHeight="1" x14ac:dyDescent="0.25">
      <c r="A24" s="878" t="s">
        <v>690</v>
      </c>
      <c r="B24" s="674" t="s">
        <v>687</v>
      </c>
      <c r="C24" s="702"/>
      <c r="D24" s="702">
        <v>1.5</v>
      </c>
      <c r="E24" s="702"/>
      <c r="F24" s="702"/>
      <c r="G24" s="702"/>
      <c r="H24" s="702">
        <f t="shared" si="7"/>
        <v>54</v>
      </c>
      <c r="I24" s="627">
        <f t="shared" si="9"/>
        <v>54</v>
      </c>
      <c r="J24" s="619"/>
      <c r="K24" s="619"/>
      <c r="L24" s="621">
        <f t="shared" si="10"/>
        <v>54</v>
      </c>
      <c r="M24" s="683" t="s">
        <v>249</v>
      </c>
      <c r="N24" s="683" t="s">
        <v>747</v>
      </c>
    </row>
    <row r="25" spans="1:14" ht="14.4" x14ac:dyDescent="0.25">
      <c r="A25" s="878"/>
      <c r="B25" s="657" t="s">
        <v>688</v>
      </c>
      <c r="C25" s="702"/>
      <c r="D25" s="702">
        <v>1</v>
      </c>
      <c r="E25" s="702">
        <v>1</v>
      </c>
      <c r="F25" s="702"/>
      <c r="G25" s="702"/>
      <c r="H25" s="702">
        <f t="shared" si="7"/>
        <v>72</v>
      </c>
      <c r="I25" s="627">
        <f t="shared" si="9"/>
        <v>72</v>
      </c>
      <c r="J25" s="619"/>
      <c r="K25" s="619"/>
      <c r="L25" s="621">
        <f t="shared" si="10"/>
        <v>72</v>
      </c>
      <c r="M25" s="684" t="s">
        <v>748</v>
      </c>
      <c r="N25" s="563">
        <v>18</v>
      </c>
    </row>
    <row r="26" spans="1:14" ht="20.25" customHeight="1" x14ac:dyDescent="0.25">
      <c r="A26" s="878"/>
      <c r="B26" s="657" t="s">
        <v>689</v>
      </c>
      <c r="C26" s="702"/>
      <c r="D26" s="702">
        <v>4</v>
      </c>
      <c r="E26" s="702">
        <v>8</v>
      </c>
      <c r="F26" s="702"/>
      <c r="G26" s="702"/>
      <c r="H26" s="702">
        <f t="shared" si="7"/>
        <v>432</v>
      </c>
      <c r="I26" s="627">
        <f t="shared" si="9"/>
        <v>432</v>
      </c>
      <c r="J26" s="619"/>
      <c r="K26" s="619"/>
      <c r="L26" s="621">
        <f t="shared" si="10"/>
        <v>432</v>
      </c>
      <c r="M26" s="684" t="s">
        <v>4</v>
      </c>
      <c r="N26" s="563">
        <v>5</v>
      </c>
    </row>
    <row r="27" spans="1:14" ht="15" customHeight="1" x14ac:dyDescent="0.25">
      <c r="A27" s="871" t="s">
        <v>726</v>
      </c>
      <c r="B27" s="871"/>
      <c r="C27" s="700">
        <v>0</v>
      </c>
      <c r="D27" s="700">
        <v>0</v>
      </c>
      <c r="E27" s="700">
        <v>0</v>
      </c>
      <c r="F27" s="638">
        <v>14</v>
      </c>
      <c r="G27" s="638">
        <v>14</v>
      </c>
      <c r="H27" s="638">
        <f>SUM(D27:G27)</f>
        <v>28</v>
      </c>
      <c r="I27" s="639">
        <f>H27*N2</f>
        <v>1008</v>
      </c>
      <c r="J27" s="700">
        <v>24</v>
      </c>
      <c r="K27" s="700">
        <f>J27*N1</f>
        <v>744</v>
      </c>
      <c r="L27" s="700">
        <f>I27+K27</f>
        <v>1752</v>
      </c>
      <c r="M27" s="684" t="s">
        <v>627</v>
      </c>
      <c r="N27" s="563">
        <v>3</v>
      </c>
    </row>
    <row r="28" spans="1:14" ht="15" customHeight="1" x14ac:dyDescent="0.25">
      <c r="A28" s="867" t="s">
        <v>727</v>
      </c>
      <c r="B28" s="867"/>
      <c r="C28" s="697">
        <f>SUM(C29:C36)</f>
        <v>0</v>
      </c>
      <c r="D28" s="697">
        <f>SUM(D29:D36)</f>
        <v>0</v>
      </c>
      <c r="E28" s="697">
        <f>SUM(E29:E36)</f>
        <v>0</v>
      </c>
      <c r="F28" s="697">
        <f>SUM(F29:F36)</f>
        <v>13</v>
      </c>
      <c r="G28" s="697">
        <f>SUM(G29:G36)</f>
        <v>13</v>
      </c>
      <c r="H28" s="697">
        <f>SUM(D28:G28)</f>
        <v>26</v>
      </c>
      <c r="I28" s="640">
        <f>H28*$N$2</f>
        <v>936</v>
      </c>
      <c r="J28" s="697">
        <f>SUM(J29:J36)</f>
        <v>20</v>
      </c>
      <c r="K28" s="697">
        <f>SUM(K29:K36)</f>
        <v>620</v>
      </c>
      <c r="L28" s="637">
        <f>I28+K28</f>
        <v>1556</v>
      </c>
      <c r="M28" s="684" t="s">
        <v>749</v>
      </c>
      <c r="N28" s="563">
        <v>3</v>
      </c>
    </row>
    <row r="29" spans="1:14" ht="15" customHeight="1" x14ac:dyDescent="0.25">
      <c r="A29" s="873" t="s">
        <v>733</v>
      </c>
      <c r="B29" s="657" t="s">
        <v>728</v>
      </c>
      <c r="C29" s="702"/>
      <c r="D29" s="702"/>
      <c r="E29" s="702"/>
      <c r="F29" s="702">
        <v>2</v>
      </c>
      <c r="G29" s="702">
        <v>1</v>
      </c>
      <c r="H29" s="702">
        <f t="shared" ref="H29:H36" si="11">SUM(D29:G29)</f>
        <v>3</v>
      </c>
      <c r="I29" s="627">
        <f t="shared" ref="I29:I36" si="12">((C29+D29+E29+F29)*$N$2)+(G29*$N$2)</f>
        <v>108</v>
      </c>
      <c r="J29" s="702"/>
      <c r="K29" s="702">
        <f t="shared" ref="K29:K36" si="13">J29*$N$1</f>
        <v>0</v>
      </c>
      <c r="L29" s="621">
        <f t="shared" ref="L29:L36" si="14">I29+K29</f>
        <v>108</v>
      </c>
      <c r="M29" s="684" t="s">
        <v>23</v>
      </c>
      <c r="N29" s="563">
        <v>1</v>
      </c>
    </row>
    <row r="30" spans="1:14" ht="14.4" x14ac:dyDescent="0.25">
      <c r="A30" s="873"/>
      <c r="B30" s="657" t="s">
        <v>729</v>
      </c>
      <c r="C30" s="702"/>
      <c r="D30" s="702"/>
      <c r="E30" s="702"/>
      <c r="F30" s="702">
        <v>6</v>
      </c>
      <c r="G30" s="702">
        <v>7</v>
      </c>
      <c r="H30" s="702">
        <f t="shared" si="11"/>
        <v>13</v>
      </c>
      <c r="I30" s="627">
        <f t="shared" si="12"/>
        <v>468</v>
      </c>
      <c r="J30" s="702"/>
      <c r="K30" s="702">
        <f t="shared" si="13"/>
        <v>0</v>
      </c>
      <c r="L30" s="621">
        <f t="shared" si="14"/>
        <v>468</v>
      </c>
      <c r="M30" s="685" t="s">
        <v>13</v>
      </c>
      <c r="N30" s="686">
        <v>30</v>
      </c>
    </row>
    <row r="31" spans="1:14" ht="14.4" x14ac:dyDescent="0.25">
      <c r="A31" s="873"/>
      <c r="B31" s="675" t="s">
        <v>730</v>
      </c>
      <c r="C31" s="702"/>
      <c r="D31" s="702"/>
      <c r="E31" s="702"/>
      <c r="F31" s="702">
        <v>2</v>
      </c>
      <c r="G31" s="654">
        <v>2</v>
      </c>
      <c r="H31" s="702">
        <f t="shared" si="11"/>
        <v>4</v>
      </c>
      <c r="I31" s="627">
        <f t="shared" si="12"/>
        <v>144</v>
      </c>
      <c r="J31" s="702"/>
      <c r="K31" s="702">
        <f t="shared" si="13"/>
        <v>0</v>
      </c>
      <c r="L31" s="621">
        <f t="shared" si="14"/>
        <v>144</v>
      </c>
    </row>
    <row r="32" spans="1:14" ht="14.4" x14ac:dyDescent="0.25">
      <c r="A32" s="873"/>
      <c r="B32" s="675" t="s">
        <v>731</v>
      </c>
      <c r="C32" s="702"/>
      <c r="D32" s="702"/>
      <c r="E32" s="702"/>
      <c r="F32" s="702">
        <v>1</v>
      </c>
      <c r="G32" s="702">
        <v>2</v>
      </c>
      <c r="H32" s="702">
        <f t="shared" si="11"/>
        <v>3</v>
      </c>
      <c r="I32" s="627">
        <f t="shared" si="12"/>
        <v>108</v>
      </c>
      <c r="J32" s="702"/>
      <c r="K32" s="702">
        <f t="shared" si="13"/>
        <v>0</v>
      </c>
      <c r="L32" s="621">
        <f t="shared" si="14"/>
        <v>108</v>
      </c>
    </row>
    <row r="33" spans="1:14" ht="14.4" x14ac:dyDescent="0.25">
      <c r="A33" s="873"/>
      <c r="B33" s="657" t="s">
        <v>732</v>
      </c>
      <c r="C33" s="702"/>
      <c r="D33" s="702"/>
      <c r="E33" s="702"/>
      <c r="F33" s="702">
        <v>2</v>
      </c>
      <c r="G33" s="702">
        <v>1</v>
      </c>
      <c r="H33" s="702">
        <f t="shared" si="11"/>
        <v>3</v>
      </c>
      <c r="I33" s="627">
        <f t="shared" si="12"/>
        <v>108</v>
      </c>
      <c r="J33" s="702"/>
      <c r="K33" s="702">
        <f t="shared" si="13"/>
        <v>0</v>
      </c>
      <c r="L33" s="621">
        <f t="shared" si="14"/>
        <v>108</v>
      </c>
    </row>
    <row r="34" spans="1:14" ht="15" customHeight="1" x14ac:dyDescent="0.25">
      <c r="A34" s="873" t="s">
        <v>737</v>
      </c>
      <c r="B34" s="675" t="s">
        <v>734</v>
      </c>
      <c r="C34" s="702"/>
      <c r="D34" s="702"/>
      <c r="E34" s="702"/>
      <c r="F34" s="702"/>
      <c r="G34" s="702"/>
      <c r="H34" s="702">
        <f t="shared" si="11"/>
        <v>0</v>
      </c>
      <c r="I34" s="627">
        <f t="shared" si="12"/>
        <v>0</v>
      </c>
      <c r="J34" s="702">
        <v>9</v>
      </c>
      <c r="K34" s="702">
        <f t="shared" si="13"/>
        <v>279</v>
      </c>
      <c r="L34" s="621">
        <f t="shared" si="14"/>
        <v>279</v>
      </c>
    </row>
    <row r="35" spans="1:14" ht="14.4" x14ac:dyDescent="0.25">
      <c r="A35" s="873"/>
      <c r="B35" s="675" t="s">
        <v>735</v>
      </c>
      <c r="C35" s="702"/>
      <c r="D35" s="702"/>
      <c r="E35" s="702"/>
      <c r="F35" s="702"/>
      <c r="G35" s="702"/>
      <c r="H35" s="702">
        <f t="shared" si="11"/>
        <v>0</v>
      </c>
      <c r="I35" s="627">
        <f t="shared" si="12"/>
        <v>0</v>
      </c>
      <c r="J35" s="702">
        <v>4</v>
      </c>
      <c r="K35" s="702">
        <f t="shared" si="13"/>
        <v>124</v>
      </c>
      <c r="L35" s="621">
        <f t="shared" si="14"/>
        <v>124</v>
      </c>
    </row>
    <row r="36" spans="1:14" ht="14.4" x14ac:dyDescent="0.25">
      <c r="A36" s="873"/>
      <c r="B36" s="675" t="s">
        <v>736</v>
      </c>
      <c r="C36" s="702"/>
      <c r="D36" s="702"/>
      <c r="E36" s="702"/>
      <c r="F36" s="702"/>
      <c r="G36" s="702"/>
      <c r="H36" s="702">
        <f t="shared" si="11"/>
        <v>0</v>
      </c>
      <c r="I36" s="627">
        <f t="shared" si="12"/>
        <v>0</v>
      </c>
      <c r="J36" s="702">
        <v>7</v>
      </c>
      <c r="K36" s="702">
        <f t="shared" si="13"/>
        <v>217</v>
      </c>
      <c r="L36" s="621">
        <f t="shared" si="14"/>
        <v>217</v>
      </c>
    </row>
    <row r="37" spans="1:14" ht="15" customHeight="1" x14ac:dyDescent="0.25">
      <c r="A37" s="872" t="s">
        <v>632</v>
      </c>
      <c r="B37" s="872"/>
      <c r="C37" s="701">
        <f>C20-C19</f>
        <v>0</v>
      </c>
      <c r="D37" s="701">
        <f>D20-D19</f>
        <v>0</v>
      </c>
      <c r="E37" s="701">
        <f>E20-E19</f>
        <v>0</v>
      </c>
      <c r="F37" s="662">
        <f>F20-F19</f>
        <v>-1</v>
      </c>
      <c r="G37" s="662">
        <f>G20-G19</f>
        <v>-1</v>
      </c>
      <c r="H37" s="701">
        <f>SUM(D37:G37)</f>
        <v>-2</v>
      </c>
      <c r="I37" s="701">
        <f>H37*N2</f>
        <v>-72</v>
      </c>
      <c r="J37" s="701">
        <f>J20-J19</f>
        <v>6</v>
      </c>
      <c r="K37" s="701">
        <f>J37*$J$38</f>
        <v>186</v>
      </c>
      <c r="L37" s="644">
        <f>I37+K37</f>
        <v>114</v>
      </c>
    </row>
    <row r="38" spans="1:14" ht="15" customHeight="1" x14ac:dyDescent="0.25">
      <c r="A38" s="873" t="s">
        <v>633</v>
      </c>
      <c r="B38" s="873"/>
      <c r="C38" s="702"/>
      <c r="D38" s="702">
        <v>36</v>
      </c>
      <c r="E38" s="702">
        <v>36</v>
      </c>
      <c r="F38" s="702">
        <v>36</v>
      </c>
      <c r="G38" s="631" t="s">
        <v>634</v>
      </c>
      <c r="H38" s="702"/>
      <c r="I38" s="702"/>
      <c r="J38" s="702">
        <v>31</v>
      </c>
      <c r="K38" s="702"/>
      <c r="L38" s="621"/>
      <c r="N38">
        <f>L19+L22+L28+L37</f>
        <v>6809</v>
      </c>
    </row>
    <row r="39" spans="1:14" ht="14.4" x14ac:dyDescent="0.25">
      <c r="A39" s="865" t="s">
        <v>635</v>
      </c>
      <c r="B39" s="865"/>
      <c r="C39" s="616">
        <f t="shared" ref="C39:E39" si="15">C41*$N$2</f>
        <v>1224</v>
      </c>
      <c r="D39" s="616">
        <f t="shared" si="15"/>
        <v>1224</v>
      </c>
      <c r="E39" s="616">
        <f t="shared" si="15"/>
        <v>1224</v>
      </c>
      <c r="F39" s="616">
        <f>F41*$N$2</f>
        <v>1224</v>
      </c>
      <c r="G39" s="616">
        <f>((G5+G8+G9+G10)*N1)+((G6+G7+G11+G12+G13+G14+G15+G16+G17+G18)*N2)+((G21+G27)*N2)</f>
        <v>1215</v>
      </c>
      <c r="H39" s="616"/>
      <c r="I39" s="616">
        <f>SUM(C39:G39)</f>
        <v>6111</v>
      </c>
      <c r="J39" s="616">
        <f>J38*J41</f>
        <v>1054</v>
      </c>
      <c r="K39" s="616"/>
      <c r="L39" s="635">
        <v>5905</v>
      </c>
    </row>
    <row r="40" spans="1:14" ht="14.4" x14ac:dyDescent="0.25">
      <c r="A40" s="865" t="s">
        <v>637</v>
      </c>
      <c r="B40" s="865"/>
      <c r="C40" s="616">
        <f>C19+C22+C28</f>
        <v>34</v>
      </c>
      <c r="D40" s="616">
        <f>D19+D22+D28</f>
        <v>34</v>
      </c>
      <c r="E40" s="616">
        <f>E19+E22+E28</f>
        <v>34</v>
      </c>
      <c r="F40" s="616">
        <f>F19+F22+F28</f>
        <v>34</v>
      </c>
      <c r="G40" s="616">
        <f>G19+G22+G28</f>
        <v>34</v>
      </c>
      <c r="H40" s="616"/>
      <c r="I40" s="616"/>
      <c r="J40" s="616">
        <f>J19+J22+J28</f>
        <v>20</v>
      </c>
      <c r="K40" s="616"/>
      <c r="L40" s="616"/>
    </row>
    <row r="41" spans="1:14" ht="14.4" x14ac:dyDescent="0.25">
      <c r="A41" s="865" t="s">
        <v>636</v>
      </c>
      <c r="B41" s="865"/>
      <c r="C41" s="616">
        <v>34</v>
      </c>
      <c r="D41" s="616">
        <v>34</v>
      </c>
      <c r="E41" s="616">
        <v>34</v>
      </c>
      <c r="F41" s="616">
        <v>34</v>
      </c>
      <c r="G41" s="616">
        <v>34</v>
      </c>
      <c r="H41" s="616"/>
      <c r="I41" s="616"/>
      <c r="J41" s="616">
        <v>34</v>
      </c>
      <c r="K41" s="616"/>
      <c r="L41" s="616"/>
    </row>
    <row r="42" spans="1:14" ht="14.4" x14ac:dyDescent="0.25">
      <c r="A42" s="865" t="s">
        <v>684</v>
      </c>
      <c r="B42" s="865"/>
      <c r="C42" s="616"/>
      <c r="D42" s="3"/>
      <c r="E42" s="3"/>
      <c r="F42" s="3"/>
      <c r="G42" s="3"/>
      <c r="H42" s="3"/>
      <c r="I42" s="3"/>
      <c r="J42" s="3"/>
      <c r="K42" s="3"/>
      <c r="L42" s="3"/>
    </row>
    <row r="43" spans="1:14" ht="14.4" x14ac:dyDescent="0.25">
      <c r="A43" s="646"/>
      <c r="B43" s="646" t="s">
        <v>661</v>
      </c>
      <c r="C43" s="619"/>
      <c r="D43" s="619"/>
      <c r="E43" s="3"/>
      <c r="F43" s="619">
        <v>175</v>
      </c>
      <c r="G43" s="619">
        <v>200</v>
      </c>
      <c r="H43" s="619">
        <f>SUM(F43:G43)</f>
        <v>375</v>
      </c>
      <c r="I43" s="3"/>
      <c r="J43" s="3"/>
      <c r="K43" s="3"/>
      <c r="L43" s="3"/>
    </row>
    <row r="45" spans="1:14" x14ac:dyDescent="0.25">
      <c r="A45" s="950" t="s">
        <v>744</v>
      </c>
      <c r="B45" s="951"/>
      <c r="C45" s="676">
        <f>COUNT(C6,C8,C10,C16,C23,C24,C31,C32,C34,C35,C36)</f>
        <v>2</v>
      </c>
      <c r="D45" s="676">
        <f t="shared" ref="D45:G45" si="16">COUNT(D6,D8,D10,D16,D23,D24,D35,D34,D36,D32,D31)</f>
        <v>6</v>
      </c>
      <c r="E45" s="676">
        <f t="shared" si="16"/>
        <v>4</v>
      </c>
      <c r="F45" s="676">
        <f t="shared" si="16"/>
        <v>6</v>
      </c>
      <c r="G45" s="676">
        <f t="shared" si="16"/>
        <v>6</v>
      </c>
      <c r="I45" s="677">
        <f>I19+I22+I28</f>
        <v>6075</v>
      </c>
    </row>
    <row r="46" spans="1:14" x14ac:dyDescent="0.25">
      <c r="A46" s="950" t="s">
        <v>742</v>
      </c>
      <c r="B46" s="951"/>
      <c r="C46" s="676">
        <f>SUM(C6+C8+C10+C16+C23+C24+C31+C32+C34+C35+C36)</f>
        <v>20</v>
      </c>
      <c r="D46" s="676">
        <f t="shared" ref="D46:G46" si="17">SUM(D6+D8+D10+D16+D23+D24+D31+D32+D34+D35+D36)</f>
        <v>11</v>
      </c>
      <c r="E46" s="676">
        <f t="shared" si="17"/>
        <v>11</v>
      </c>
      <c r="F46" s="676">
        <f t="shared" si="17"/>
        <v>12</v>
      </c>
      <c r="G46" s="676">
        <f t="shared" si="17"/>
        <v>10</v>
      </c>
      <c r="I46" s="677">
        <f>(C46+D46+E46+F46+G46)*36</f>
        <v>2304</v>
      </c>
      <c r="J46" s="79">
        <f>I46/I45</f>
        <v>0.37925925925925924</v>
      </c>
    </row>
  </sheetData>
  <mergeCells count="21">
    <mergeCell ref="A22:B22"/>
    <mergeCell ref="A1:L1"/>
    <mergeCell ref="A2:L2"/>
    <mergeCell ref="A4:B4"/>
    <mergeCell ref="A5:A19"/>
    <mergeCell ref="A21:B21"/>
    <mergeCell ref="A3:L3"/>
    <mergeCell ref="A46:B46"/>
    <mergeCell ref="M23:N23"/>
    <mergeCell ref="A38:B38"/>
    <mergeCell ref="A39:B39"/>
    <mergeCell ref="A40:B40"/>
    <mergeCell ref="A41:B41"/>
    <mergeCell ref="A42:B42"/>
    <mergeCell ref="A45:B45"/>
    <mergeCell ref="A24:A26"/>
    <mergeCell ref="A27:B27"/>
    <mergeCell ref="A28:B28"/>
    <mergeCell ref="A29:A33"/>
    <mergeCell ref="A34:A36"/>
    <mergeCell ref="A37:B37"/>
  </mergeCells>
  <printOptions horizontalCentered="1" verticalCentered="1"/>
  <pageMargins left="0.31496062992125984" right="0.31496062992125984" top="0.35433070866141736" bottom="0.55118110236220474" header="0.31496062992125984" footer="0.31496062992125984"/>
  <pageSetup paperSize="9" scale="63" orientation="landscape" horizontalDpi="4294967293" verticalDpi="0" r:id="rId1"/>
  <headerFooter>
    <oddFooter>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N46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23" sqref="J23"/>
    </sheetView>
  </sheetViews>
  <sheetFormatPr defaultRowHeight="13.2" x14ac:dyDescent="0.25"/>
  <cols>
    <col min="1" max="1" width="19.109375" customWidth="1"/>
    <col min="2" max="2" width="45.88671875" customWidth="1"/>
    <col min="3" max="3" width="10.88671875" customWidth="1"/>
  </cols>
  <sheetData>
    <row r="1" spans="1:14" s="330" customFormat="1" ht="17.399999999999999" x14ac:dyDescent="0.3">
      <c r="A1" s="882" t="s">
        <v>741</v>
      </c>
      <c r="B1" s="882"/>
      <c r="C1" s="882"/>
      <c r="D1" s="882"/>
      <c r="E1" s="882"/>
      <c r="F1" s="882"/>
      <c r="G1" s="882"/>
      <c r="H1" s="882"/>
      <c r="I1" s="882"/>
      <c r="J1" s="882"/>
      <c r="K1" s="882"/>
      <c r="L1" s="882"/>
      <c r="N1" s="629">
        <v>31</v>
      </c>
    </row>
    <row r="2" spans="1:14" s="330" customFormat="1" ht="15.6" x14ac:dyDescent="0.25">
      <c r="A2" s="875" t="s">
        <v>678</v>
      </c>
      <c r="B2" s="875"/>
      <c r="C2" s="875"/>
      <c r="D2" s="875"/>
      <c r="E2" s="875"/>
      <c r="F2" s="875"/>
      <c r="G2" s="875"/>
      <c r="H2" s="875"/>
      <c r="I2" s="875"/>
      <c r="J2" s="875"/>
      <c r="K2" s="875"/>
      <c r="L2" s="875"/>
      <c r="N2" s="630">
        <v>36</v>
      </c>
    </row>
    <row r="3" spans="1:14" x14ac:dyDescent="0.25">
      <c r="A3" s="879"/>
      <c r="B3" s="880"/>
      <c r="C3" s="880"/>
      <c r="D3" s="880"/>
      <c r="E3" s="880"/>
      <c r="F3" s="880"/>
      <c r="G3" s="880"/>
      <c r="H3" s="880"/>
      <c r="I3" s="880"/>
      <c r="J3" s="880"/>
      <c r="K3" s="880"/>
      <c r="L3" s="881"/>
    </row>
    <row r="4" spans="1:14" ht="57.6" x14ac:dyDescent="0.25">
      <c r="A4" s="868" t="s">
        <v>249</v>
      </c>
      <c r="B4" s="868"/>
      <c r="C4" s="698" t="s">
        <v>679</v>
      </c>
      <c r="D4" s="698" t="s">
        <v>620</v>
      </c>
      <c r="E4" s="698" t="s">
        <v>621</v>
      </c>
      <c r="F4" s="698" t="s">
        <v>622</v>
      </c>
      <c r="G4" s="698" t="s">
        <v>623</v>
      </c>
      <c r="H4" s="698" t="s">
        <v>680</v>
      </c>
      <c r="I4" s="698" t="s">
        <v>681</v>
      </c>
      <c r="J4" s="698" t="s">
        <v>647</v>
      </c>
      <c r="K4" s="698" t="s">
        <v>648</v>
      </c>
      <c r="L4" s="698" t="s">
        <v>683</v>
      </c>
    </row>
    <row r="5" spans="1:14" ht="14.4" x14ac:dyDescent="0.25">
      <c r="A5" s="960" t="s">
        <v>624</v>
      </c>
      <c r="B5" s="669" t="s">
        <v>2</v>
      </c>
      <c r="C5" s="596">
        <v>2</v>
      </c>
      <c r="D5" s="619">
        <v>4</v>
      </c>
      <c r="E5" s="619">
        <v>5</v>
      </c>
      <c r="F5" s="619">
        <v>3</v>
      </c>
      <c r="G5" s="619">
        <v>3</v>
      </c>
      <c r="H5" s="668">
        <f>SUM(C5:G5)</f>
        <v>17</v>
      </c>
      <c r="I5" s="627">
        <f>((C5+D5+E5+F5)*$N$2)+(G5*$N$1)</f>
        <v>597</v>
      </c>
      <c r="J5" s="619"/>
      <c r="K5" s="619">
        <f>J5*$N$1</f>
        <v>0</v>
      </c>
      <c r="L5" s="621">
        <f>I5+K5</f>
        <v>597</v>
      </c>
    </row>
    <row r="6" spans="1:14" ht="15.6" x14ac:dyDescent="0.25">
      <c r="A6" s="960"/>
      <c r="B6" s="670" t="s">
        <v>536</v>
      </c>
      <c r="C6" s="596">
        <v>18</v>
      </c>
      <c r="D6" s="619">
        <v>5</v>
      </c>
      <c r="E6" s="653">
        <v>5</v>
      </c>
      <c r="F6" s="619">
        <v>4</v>
      </c>
      <c r="G6" s="619">
        <v>3</v>
      </c>
      <c r="H6" s="624">
        <f t="shared" ref="H6:H18" si="0">SUM(C6:G6)</f>
        <v>35</v>
      </c>
      <c r="I6" s="627">
        <f>((C6+D6+E6+F6)*$N$2)+(G6*$N$2)</f>
        <v>1260</v>
      </c>
      <c r="J6" s="705">
        <v>4</v>
      </c>
      <c r="K6" s="619">
        <f t="shared" ref="K6:K18" si="1">J6*$N$1</f>
        <v>124</v>
      </c>
      <c r="L6" s="621">
        <f t="shared" ref="L6:L20" si="2">I6+K6</f>
        <v>1384</v>
      </c>
    </row>
    <row r="7" spans="1:14" ht="15.6" x14ac:dyDescent="0.25">
      <c r="A7" s="960"/>
      <c r="B7" s="666" t="s">
        <v>537</v>
      </c>
      <c r="C7" s="596"/>
      <c r="D7" s="619">
        <v>2</v>
      </c>
      <c r="E7" s="619"/>
      <c r="F7" s="619"/>
      <c r="G7" s="619">
        <v>2</v>
      </c>
      <c r="H7" s="624">
        <f t="shared" si="0"/>
        <v>4</v>
      </c>
      <c r="I7" s="627">
        <f>((C7+D7+E7+F7)*$N$2)+(G7*$N$2)</f>
        <v>144</v>
      </c>
      <c r="J7" s="619">
        <v>2</v>
      </c>
      <c r="K7" s="619">
        <f t="shared" si="1"/>
        <v>62</v>
      </c>
      <c r="L7" s="621">
        <f>I7+K7</f>
        <v>206</v>
      </c>
    </row>
    <row r="8" spans="1:14" ht="15.6" x14ac:dyDescent="0.25">
      <c r="A8" s="960"/>
      <c r="B8" s="671" t="s">
        <v>308</v>
      </c>
      <c r="C8" s="327"/>
      <c r="D8" s="653">
        <v>1</v>
      </c>
      <c r="E8" s="653">
        <v>1</v>
      </c>
      <c r="F8" s="653">
        <v>1</v>
      </c>
      <c r="G8" s="653">
        <v>1</v>
      </c>
      <c r="H8" s="668">
        <f t="shared" ref="H8" si="3">SUM(C8:G8)</f>
        <v>4</v>
      </c>
      <c r="I8" s="627">
        <f t="shared" ref="I8:I10" si="4">((C8+D8+E8+F8)*$N$2)+(G8*$N$1)</f>
        <v>139</v>
      </c>
      <c r="J8" s="619"/>
      <c r="K8" s="619">
        <f t="shared" ref="K8" si="5">J8*$N$1</f>
        <v>0</v>
      </c>
      <c r="L8" s="621">
        <f>I8+K8</f>
        <v>139</v>
      </c>
    </row>
    <row r="9" spans="1:14" ht="14.4" x14ac:dyDescent="0.25">
      <c r="A9" s="960"/>
      <c r="B9" s="669" t="s">
        <v>19</v>
      </c>
      <c r="C9" s="596">
        <v>3</v>
      </c>
      <c r="D9" s="653">
        <v>3</v>
      </c>
      <c r="E9" s="653">
        <v>3</v>
      </c>
      <c r="F9" s="619">
        <v>3</v>
      </c>
      <c r="G9" s="619">
        <v>3</v>
      </c>
      <c r="H9" s="668">
        <f t="shared" si="0"/>
        <v>15</v>
      </c>
      <c r="I9" s="627">
        <f t="shared" si="4"/>
        <v>525</v>
      </c>
      <c r="J9" s="619"/>
      <c r="K9" s="619">
        <f t="shared" si="1"/>
        <v>0</v>
      </c>
      <c r="L9" s="621">
        <f t="shared" si="2"/>
        <v>525</v>
      </c>
    </row>
    <row r="10" spans="1:14" ht="14.4" x14ac:dyDescent="0.25">
      <c r="A10" s="960"/>
      <c r="B10" s="672" t="s">
        <v>625</v>
      </c>
      <c r="C10" s="596">
        <v>2</v>
      </c>
      <c r="D10" s="619">
        <v>3</v>
      </c>
      <c r="E10" s="619">
        <v>3</v>
      </c>
      <c r="F10" s="619">
        <v>2</v>
      </c>
      <c r="G10" s="619">
        <v>2</v>
      </c>
      <c r="H10" s="668">
        <f t="shared" si="0"/>
        <v>12</v>
      </c>
      <c r="I10" s="627">
        <f t="shared" si="4"/>
        <v>422</v>
      </c>
      <c r="J10" s="619"/>
      <c r="K10" s="619">
        <f t="shared" si="1"/>
        <v>0</v>
      </c>
      <c r="L10" s="621">
        <f t="shared" si="2"/>
        <v>422</v>
      </c>
    </row>
    <row r="11" spans="1:14" ht="14.4" x14ac:dyDescent="0.25">
      <c r="A11" s="960"/>
      <c r="B11" s="669" t="s">
        <v>626</v>
      </c>
      <c r="C11" s="596"/>
      <c r="D11" s="619">
        <v>0</v>
      </c>
      <c r="E11" s="619">
        <v>0</v>
      </c>
      <c r="F11" s="619">
        <v>0</v>
      </c>
      <c r="G11" s="619">
        <v>1</v>
      </c>
      <c r="H11" s="624">
        <f t="shared" si="0"/>
        <v>1</v>
      </c>
      <c r="I11" s="627">
        <f>((C11+D11+E11+F11)*$N$2)+(G11*$N$2)</f>
        <v>36</v>
      </c>
      <c r="J11" s="619"/>
      <c r="K11" s="619">
        <f t="shared" si="1"/>
        <v>0</v>
      </c>
      <c r="L11" s="621">
        <f t="shared" si="2"/>
        <v>36</v>
      </c>
    </row>
    <row r="12" spans="1:14" ht="14.4" x14ac:dyDescent="0.25">
      <c r="A12" s="960"/>
      <c r="B12" s="620" t="s">
        <v>627</v>
      </c>
      <c r="C12" s="596">
        <v>3</v>
      </c>
      <c r="D12" s="702">
        <v>1</v>
      </c>
      <c r="E12" s="702">
        <v>0</v>
      </c>
      <c r="F12" s="702">
        <v>0</v>
      </c>
      <c r="G12" s="619">
        <v>0</v>
      </c>
      <c r="H12" s="624">
        <f t="shared" si="0"/>
        <v>4</v>
      </c>
      <c r="I12" s="627">
        <f t="shared" ref="I12:I18" si="6">((C12+D12+E12+F12)*$N$2)+(G12*$N$2)</f>
        <v>144</v>
      </c>
      <c r="J12" s="702"/>
      <c r="K12" s="619">
        <f t="shared" si="1"/>
        <v>0</v>
      </c>
      <c r="L12" s="621">
        <f t="shared" si="2"/>
        <v>144</v>
      </c>
    </row>
    <row r="13" spans="1:14" ht="14.4" x14ac:dyDescent="0.25">
      <c r="A13" s="960"/>
      <c r="B13" s="620" t="s">
        <v>34</v>
      </c>
      <c r="C13" s="596">
        <v>5</v>
      </c>
      <c r="D13" s="702">
        <v>4</v>
      </c>
      <c r="E13" s="702">
        <v>4</v>
      </c>
      <c r="F13" s="702">
        <v>3</v>
      </c>
      <c r="G13" s="619">
        <v>3</v>
      </c>
      <c r="H13" s="624">
        <f t="shared" si="0"/>
        <v>19</v>
      </c>
      <c r="I13" s="627">
        <f t="shared" si="6"/>
        <v>684</v>
      </c>
      <c r="J13" s="619"/>
      <c r="K13" s="619">
        <f t="shared" si="1"/>
        <v>0</v>
      </c>
      <c r="L13" s="621">
        <f t="shared" si="2"/>
        <v>684</v>
      </c>
    </row>
    <row r="14" spans="1:14" ht="14.4" x14ac:dyDescent="0.25">
      <c r="A14" s="960"/>
      <c r="B14" s="620" t="s">
        <v>23</v>
      </c>
      <c r="C14" s="596">
        <v>1</v>
      </c>
      <c r="D14" s="702">
        <v>1</v>
      </c>
      <c r="E14" s="702">
        <v>1</v>
      </c>
      <c r="F14" s="702">
        <v>1</v>
      </c>
      <c r="G14" s="619">
        <v>1</v>
      </c>
      <c r="H14" s="624">
        <f t="shared" si="0"/>
        <v>5</v>
      </c>
      <c r="I14" s="627">
        <f t="shared" si="6"/>
        <v>180</v>
      </c>
      <c r="J14" s="702"/>
      <c r="K14" s="619">
        <f t="shared" si="1"/>
        <v>0</v>
      </c>
      <c r="L14" s="621">
        <f t="shared" si="2"/>
        <v>180</v>
      </c>
    </row>
    <row r="15" spans="1:14" ht="14.4" x14ac:dyDescent="0.25">
      <c r="A15" s="960"/>
      <c r="B15" s="620" t="s">
        <v>628</v>
      </c>
      <c r="C15" s="596"/>
      <c r="D15" s="702">
        <v>3</v>
      </c>
      <c r="E15" s="702">
        <v>0</v>
      </c>
      <c r="F15" s="702">
        <v>0</v>
      </c>
      <c r="G15" s="619">
        <v>0</v>
      </c>
      <c r="H15" s="624">
        <f t="shared" si="0"/>
        <v>3</v>
      </c>
      <c r="I15" s="627">
        <f t="shared" si="6"/>
        <v>108</v>
      </c>
      <c r="J15" s="702"/>
      <c r="K15" s="619">
        <f t="shared" si="1"/>
        <v>0</v>
      </c>
      <c r="L15" s="621">
        <f t="shared" si="2"/>
        <v>108</v>
      </c>
    </row>
    <row r="16" spans="1:14" ht="28.8" x14ac:dyDescent="0.25">
      <c r="A16" s="960"/>
      <c r="B16" s="672" t="s">
        <v>669</v>
      </c>
      <c r="C16" s="596"/>
      <c r="D16" s="702">
        <v>0</v>
      </c>
      <c r="E16" s="702">
        <v>2</v>
      </c>
      <c r="F16" s="702">
        <v>2</v>
      </c>
      <c r="G16" s="619">
        <v>0</v>
      </c>
      <c r="H16" s="624">
        <f t="shared" si="0"/>
        <v>4</v>
      </c>
      <c r="I16" s="627">
        <f t="shared" si="6"/>
        <v>144</v>
      </c>
      <c r="J16" s="702"/>
      <c r="K16" s="619">
        <f t="shared" si="1"/>
        <v>0</v>
      </c>
      <c r="L16" s="621">
        <f t="shared" si="2"/>
        <v>144</v>
      </c>
    </row>
    <row r="17" spans="1:12" ht="14.4" x14ac:dyDescent="0.25">
      <c r="A17" s="960"/>
      <c r="B17" s="620" t="s">
        <v>630</v>
      </c>
      <c r="C17" s="596"/>
      <c r="D17" s="625">
        <v>0</v>
      </c>
      <c r="E17" s="702">
        <v>0</v>
      </c>
      <c r="F17" s="702">
        <v>2</v>
      </c>
      <c r="G17" s="619">
        <v>2</v>
      </c>
      <c r="H17" s="624">
        <f t="shared" si="0"/>
        <v>4</v>
      </c>
      <c r="I17" s="627">
        <f t="shared" si="6"/>
        <v>144</v>
      </c>
      <c r="J17" s="619"/>
      <c r="K17" s="619">
        <f t="shared" si="1"/>
        <v>0</v>
      </c>
      <c r="L17" s="621">
        <f t="shared" si="2"/>
        <v>144</v>
      </c>
    </row>
    <row r="18" spans="1:12" ht="14.4" x14ac:dyDescent="0.25">
      <c r="A18" s="960"/>
      <c r="B18" s="620" t="s">
        <v>469</v>
      </c>
      <c r="C18" s="596"/>
      <c r="D18" s="702">
        <v>0</v>
      </c>
      <c r="E18" s="702">
        <v>1</v>
      </c>
      <c r="F18" s="702">
        <v>0</v>
      </c>
      <c r="G18" s="619">
        <v>0</v>
      </c>
      <c r="H18" s="624">
        <f t="shared" si="0"/>
        <v>1</v>
      </c>
      <c r="I18" s="627">
        <f t="shared" si="6"/>
        <v>36</v>
      </c>
      <c r="J18" s="702"/>
      <c r="K18" s="619">
        <f t="shared" si="1"/>
        <v>0</v>
      </c>
      <c r="L18" s="621">
        <f t="shared" si="2"/>
        <v>36</v>
      </c>
    </row>
    <row r="19" spans="1:12" ht="14.4" x14ac:dyDescent="0.25">
      <c r="A19" s="960"/>
      <c r="B19" s="626" t="s">
        <v>631</v>
      </c>
      <c r="C19" s="622">
        <f t="shared" ref="C19:K19" si="7">SUM(C5:C18)</f>
        <v>34</v>
      </c>
      <c r="D19" s="622">
        <f t="shared" si="7"/>
        <v>27</v>
      </c>
      <c r="E19" s="622">
        <f t="shared" si="7"/>
        <v>25</v>
      </c>
      <c r="F19" s="663">
        <f t="shared" si="7"/>
        <v>21</v>
      </c>
      <c r="G19" s="663">
        <f t="shared" si="7"/>
        <v>21</v>
      </c>
      <c r="H19" s="628">
        <f t="shared" si="7"/>
        <v>128</v>
      </c>
      <c r="I19" s="628">
        <f t="shared" si="7"/>
        <v>4563</v>
      </c>
      <c r="J19" s="622">
        <f t="shared" si="7"/>
        <v>6</v>
      </c>
      <c r="K19" s="622">
        <f t="shared" si="7"/>
        <v>186</v>
      </c>
      <c r="L19" s="622">
        <f t="shared" si="2"/>
        <v>4749</v>
      </c>
    </row>
    <row r="20" spans="1:12" ht="14.4" x14ac:dyDescent="0.25">
      <c r="A20" s="703"/>
      <c r="B20" s="643" t="s">
        <v>646</v>
      </c>
      <c r="C20" s="701">
        <v>34</v>
      </c>
      <c r="D20" s="701">
        <v>27</v>
      </c>
      <c r="E20" s="701">
        <v>25</v>
      </c>
      <c r="F20" s="701">
        <v>20</v>
      </c>
      <c r="G20" s="701">
        <v>20</v>
      </c>
      <c r="H20" s="645">
        <f>SUM(D20:G20)</f>
        <v>92</v>
      </c>
      <c r="I20" s="645">
        <f>((C20+D20+E20+F20)*$N$2)+((G5+G8+G9+G10)*$N$1)+((G6+G7+G11+G12+G13+G14+G15+G16+G17+G18)*$N$2)</f>
        <v>4527</v>
      </c>
      <c r="J20" s="701">
        <v>6</v>
      </c>
      <c r="K20" s="701">
        <f>J20*N1</f>
        <v>186</v>
      </c>
      <c r="L20" s="701">
        <f t="shared" si="2"/>
        <v>4713</v>
      </c>
    </row>
    <row r="21" spans="1:12" ht="14.4" x14ac:dyDescent="0.25">
      <c r="A21" s="870" t="s">
        <v>640</v>
      </c>
      <c r="B21" s="870"/>
      <c r="C21" s="699">
        <v>0</v>
      </c>
      <c r="D21" s="634">
        <v>7</v>
      </c>
      <c r="E21" s="634">
        <v>9</v>
      </c>
      <c r="F21" s="699">
        <v>0</v>
      </c>
      <c r="G21" s="699">
        <v>0</v>
      </c>
      <c r="H21" s="699">
        <f t="shared" ref="H21:H26" si="8">(D21+E21)*$D$38</f>
        <v>576</v>
      </c>
      <c r="I21" s="632">
        <f>((D21+E21+F21)*$N$2)+(G21*$N$1)</f>
        <v>576</v>
      </c>
      <c r="J21" s="699"/>
      <c r="K21" s="699"/>
      <c r="L21" s="633">
        <f>(D21*$N$2)+(E21*$N$2)+(F21*$N$2)+(G21*$N$2)+(J21*$N$1)</f>
        <v>576</v>
      </c>
    </row>
    <row r="22" spans="1:12" ht="14.4" x14ac:dyDescent="0.25">
      <c r="A22" s="866" t="s">
        <v>641</v>
      </c>
      <c r="B22" s="866"/>
      <c r="C22" s="696">
        <f>SUM(C23:C26)</f>
        <v>0</v>
      </c>
      <c r="D22" s="696">
        <v>7</v>
      </c>
      <c r="E22" s="696">
        <v>9</v>
      </c>
      <c r="F22" s="696">
        <f>SUM(F23:F26)</f>
        <v>0</v>
      </c>
      <c r="G22" s="696">
        <f>SUM(G23:G26)</f>
        <v>0</v>
      </c>
      <c r="H22" s="696">
        <f t="shared" si="8"/>
        <v>576</v>
      </c>
      <c r="I22" s="696">
        <f t="shared" ref="I22" si="9">((D22+E22+F22)*$N$2)+(G22*$N$1)</f>
        <v>576</v>
      </c>
      <c r="J22" s="705"/>
      <c r="K22" s="619"/>
      <c r="L22" s="641">
        <f>I22</f>
        <v>576</v>
      </c>
    </row>
    <row r="23" spans="1:12" ht="28.8" x14ac:dyDescent="0.25">
      <c r="A23" s="619" t="s">
        <v>685</v>
      </c>
      <c r="B23" s="674" t="s">
        <v>685</v>
      </c>
      <c r="C23" s="702"/>
      <c r="D23" s="702">
        <v>0.5</v>
      </c>
      <c r="E23" s="702"/>
      <c r="F23" s="702"/>
      <c r="G23" s="702"/>
      <c r="H23" s="702">
        <f t="shared" si="8"/>
        <v>18</v>
      </c>
      <c r="I23" s="627">
        <f t="shared" ref="I23:I26" si="10">((C23+D23+E23+F23)*$N$2)+(G23*$N$2)</f>
        <v>18</v>
      </c>
      <c r="J23" s="619"/>
      <c r="K23" s="619"/>
      <c r="L23" s="621">
        <f t="shared" ref="L23:L26" si="11">I23+K23</f>
        <v>18</v>
      </c>
    </row>
    <row r="24" spans="1:12" ht="14.4" x14ac:dyDescent="0.25">
      <c r="A24" s="878" t="s">
        <v>690</v>
      </c>
      <c r="B24" s="674" t="s">
        <v>687</v>
      </c>
      <c r="C24" s="702"/>
      <c r="D24" s="702">
        <v>1.5</v>
      </c>
      <c r="E24" s="702"/>
      <c r="F24" s="702"/>
      <c r="G24" s="702"/>
      <c r="H24" s="702">
        <f t="shared" si="8"/>
        <v>54</v>
      </c>
      <c r="I24" s="627">
        <f t="shared" si="10"/>
        <v>54</v>
      </c>
      <c r="J24" s="619"/>
      <c r="K24" s="619"/>
      <c r="L24" s="621">
        <f t="shared" si="11"/>
        <v>54</v>
      </c>
    </row>
    <row r="25" spans="1:12" ht="14.4" x14ac:dyDescent="0.25">
      <c r="A25" s="878"/>
      <c r="B25" s="657" t="s">
        <v>688</v>
      </c>
      <c r="C25" s="702"/>
      <c r="D25" s="702">
        <v>1</v>
      </c>
      <c r="E25" s="702">
        <v>1</v>
      </c>
      <c r="F25" s="702"/>
      <c r="G25" s="702"/>
      <c r="H25" s="702">
        <f t="shared" si="8"/>
        <v>72</v>
      </c>
      <c r="I25" s="627">
        <f t="shared" si="10"/>
        <v>72</v>
      </c>
      <c r="J25" s="619"/>
      <c r="K25" s="619"/>
      <c r="L25" s="621">
        <f t="shared" si="11"/>
        <v>72</v>
      </c>
    </row>
    <row r="26" spans="1:12" ht="14.4" x14ac:dyDescent="0.25">
      <c r="A26" s="878"/>
      <c r="B26" s="657" t="s">
        <v>689</v>
      </c>
      <c r="C26" s="702"/>
      <c r="D26" s="702">
        <v>4</v>
      </c>
      <c r="E26" s="702">
        <v>8</v>
      </c>
      <c r="F26" s="702"/>
      <c r="G26" s="702"/>
      <c r="H26" s="702">
        <f t="shared" si="8"/>
        <v>432</v>
      </c>
      <c r="I26" s="627">
        <f t="shared" si="10"/>
        <v>432</v>
      </c>
      <c r="J26" s="619"/>
      <c r="K26" s="619"/>
      <c r="L26" s="621">
        <f t="shared" si="11"/>
        <v>432</v>
      </c>
    </row>
    <row r="27" spans="1:12" ht="14.4" x14ac:dyDescent="0.25">
      <c r="A27" s="871" t="s">
        <v>726</v>
      </c>
      <c r="B27" s="871"/>
      <c r="C27" s="700">
        <v>0</v>
      </c>
      <c r="D27" s="700">
        <v>0</v>
      </c>
      <c r="E27" s="700">
        <v>0</v>
      </c>
      <c r="F27" s="638">
        <v>14</v>
      </c>
      <c r="G27" s="638">
        <v>14</v>
      </c>
      <c r="H27" s="638">
        <f>SUM(D27:G27)</f>
        <v>28</v>
      </c>
      <c r="I27" s="639">
        <f>H27*N2</f>
        <v>1008</v>
      </c>
      <c r="J27" s="700">
        <v>24</v>
      </c>
      <c r="K27" s="700">
        <f>J27*N1</f>
        <v>744</v>
      </c>
      <c r="L27" s="700">
        <f>I27+K27</f>
        <v>1752</v>
      </c>
    </row>
    <row r="28" spans="1:12" ht="14.4" x14ac:dyDescent="0.25">
      <c r="A28" s="867" t="s">
        <v>727</v>
      </c>
      <c r="B28" s="867"/>
      <c r="C28" s="697">
        <f>SUM(C29:C36)</f>
        <v>0</v>
      </c>
      <c r="D28" s="697">
        <f>SUM(D29:D36)</f>
        <v>0</v>
      </c>
      <c r="E28" s="697">
        <f>SUM(E29:E36)</f>
        <v>0</v>
      </c>
      <c r="F28" s="697">
        <f>SUM(F29:F36)</f>
        <v>13</v>
      </c>
      <c r="G28" s="697">
        <f>SUM(G29:G36)</f>
        <v>13</v>
      </c>
      <c r="H28" s="697">
        <f>SUM(D28:G28)</f>
        <v>26</v>
      </c>
      <c r="I28" s="640">
        <f>H28*$N$2</f>
        <v>936</v>
      </c>
      <c r="J28" s="697">
        <f>SUM(J29:J36)</f>
        <v>20</v>
      </c>
      <c r="K28" s="697">
        <f>SUM(K29:K36)</f>
        <v>620</v>
      </c>
      <c r="L28" s="637">
        <f>I28+K28</f>
        <v>1556</v>
      </c>
    </row>
    <row r="29" spans="1:12" ht="14.4" x14ac:dyDescent="0.25">
      <c r="A29" s="873" t="s">
        <v>733</v>
      </c>
      <c r="B29" s="657" t="s">
        <v>728</v>
      </c>
      <c r="C29" s="702"/>
      <c r="D29" s="702"/>
      <c r="E29" s="702"/>
      <c r="F29" s="702">
        <v>2</v>
      </c>
      <c r="G29" s="702">
        <v>1</v>
      </c>
      <c r="H29" s="702">
        <f t="shared" ref="H29:H36" si="12">SUM(D29:G29)</f>
        <v>3</v>
      </c>
      <c r="I29" s="627">
        <f t="shared" ref="I29:I36" si="13">((C29+D29+E29+F29)*$N$2)+(G29*$N$2)</f>
        <v>108</v>
      </c>
      <c r="J29" s="702"/>
      <c r="K29" s="702">
        <f t="shared" ref="K29:K36" si="14">J29*$N$1</f>
        <v>0</v>
      </c>
      <c r="L29" s="621">
        <f t="shared" ref="L29:L36" si="15">I29+K29</f>
        <v>108</v>
      </c>
    </row>
    <row r="30" spans="1:12" ht="14.4" x14ac:dyDescent="0.25">
      <c r="A30" s="873"/>
      <c r="B30" s="657" t="s">
        <v>729</v>
      </c>
      <c r="C30" s="702"/>
      <c r="D30" s="702"/>
      <c r="E30" s="702"/>
      <c r="F30" s="702">
        <v>6</v>
      </c>
      <c r="G30" s="702">
        <v>7</v>
      </c>
      <c r="H30" s="702">
        <f t="shared" ref="H30:H35" si="16">SUM(D30:G30)</f>
        <v>13</v>
      </c>
      <c r="I30" s="627">
        <f t="shared" si="13"/>
        <v>468</v>
      </c>
      <c r="J30" s="702"/>
      <c r="K30" s="702">
        <f t="shared" ref="K30:K35" si="17">J30*$N$1</f>
        <v>0</v>
      </c>
      <c r="L30" s="621">
        <f t="shared" ref="L30:L35" si="18">I30+K30</f>
        <v>468</v>
      </c>
    </row>
    <row r="31" spans="1:12" ht="14.4" x14ac:dyDescent="0.25">
      <c r="A31" s="873"/>
      <c r="B31" s="675" t="s">
        <v>730</v>
      </c>
      <c r="C31" s="702"/>
      <c r="D31" s="702"/>
      <c r="E31" s="702"/>
      <c r="F31" s="702">
        <v>2</v>
      </c>
      <c r="G31" s="654">
        <v>2</v>
      </c>
      <c r="H31" s="702">
        <f t="shared" si="16"/>
        <v>4</v>
      </c>
      <c r="I31" s="627">
        <f t="shared" si="13"/>
        <v>144</v>
      </c>
      <c r="J31" s="702"/>
      <c r="K31" s="702">
        <f t="shared" si="17"/>
        <v>0</v>
      </c>
      <c r="L31" s="621">
        <f t="shared" si="18"/>
        <v>144</v>
      </c>
    </row>
    <row r="32" spans="1:12" ht="14.4" x14ac:dyDescent="0.25">
      <c r="A32" s="873"/>
      <c r="B32" s="675" t="s">
        <v>731</v>
      </c>
      <c r="C32" s="702"/>
      <c r="D32" s="702"/>
      <c r="E32" s="702"/>
      <c r="F32" s="702">
        <v>1</v>
      </c>
      <c r="G32" s="702">
        <v>2</v>
      </c>
      <c r="H32" s="702">
        <f t="shared" si="16"/>
        <v>3</v>
      </c>
      <c r="I32" s="627">
        <f t="shared" si="13"/>
        <v>108</v>
      </c>
      <c r="J32" s="702"/>
      <c r="K32" s="702">
        <f t="shared" si="17"/>
        <v>0</v>
      </c>
      <c r="L32" s="621">
        <f t="shared" si="18"/>
        <v>108</v>
      </c>
    </row>
    <row r="33" spans="1:14" ht="14.4" x14ac:dyDescent="0.25">
      <c r="A33" s="873"/>
      <c r="B33" s="657" t="s">
        <v>732</v>
      </c>
      <c r="C33" s="702"/>
      <c r="D33" s="702"/>
      <c r="E33" s="702"/>
      <c r="F33" s="702">
        <v>2</v>
      </c>
      <c r="G33" s="702">
        <v>1</v>
      </c>
      <c r="H33" s="702">
        <f t="shared" si="16"/>
        <v>3</v>
      </c>
      <c r="I33" s="627">
        <f t="shared" si="13"/>
        <v>108</v>
      </c>
      <c r="J33" s="702"/>
      <c r="K33" s="702">
        <f t="shared" si="17"/>
        <v>0</v>
      </c>
      <c r="L33" s="621">
        <f t="shared" si="18"/>
        <v>108</v>
      </c>
    </row>
    <row r="34" spans="1:14" ht="14.4" x14ac:dyDescent="0.25">
      <c r="A34" s="873" t="s">
        <v>737</v>
      </c>
      <c r="B34" s="675" t="s">
        <v>734</v>
      </c>
      <c r="C34" s="702"/>
      <c r="D34" s="702"/>
      <c r="E34" s="702"/>
      <c r="F34" s="702"/>
      <c r="G34" s="702"/>
      <c r="H34" s="702">
        <f t="shared" si="16"/>
        <v>0</v>
      </c>
      <c r="I34" s="627">
        <f t="shared" si="13"/>
        <v>0</v>
      </c>
      <c r="J34" s="702">
        <v>9</v>
      </c>
      <c r="K34" s="702">
        <f t="shared" si="17"/>
        <v>279</v>
      </c>
      <c r="L34" s="621">
        <f t="shared" si="18"/>
        <v>279</v>
      </c>
    </row>
    <row r="35" spans="1:14" ht="14.4" x14ac:dyDescent="0.25">
      <c r="A35" s="873"/>
      <c r="B35" s="675" t="s">
        <v>735</v>
      </c>
      <c r="C35" s="702"/>
      <c r="D35" s="702"/>
      <c r="E35" s="702"/>
      <c r="F35" s="702"/>
      <c r="G35" s="702"/>
      <c r="H35" s="702">
        <f t="shared" si="16"/>
        <v>0</v>
      </c>
      <c r="I35" s="627">
        <f t="shared" si="13"/>
        <v>0</v>
      </c>
      <c r="J35" s="702">
        <v>4</v>
      </c>
      <c r="K35" s="702">
        <f t="shared" si="17"/>
        <v>124</v>
      </c>
      <c r="L35" s="621">
        <f t="shared" si="18"/>
        <v>124</v>
      </c>
    </row>
    <row r="36" spans="1:14" ht="14.4" x14ac:dyDescent="0.25">
      <c r="A36" s="873"/>
      <c r="B36" s="675" t="s">
        <v>736</v>
      </c>
      <c r="C36" s="702"/>
      <c r="D36" s="702"/>
      <c r="E36" s="702"/>
      <c r="F36" s="702"/>
      <c r="G36" s="702"/>
      <c r="H36" s="702">
        <f t="shared" si="12"/>
        <v>0</v>
      </c>
      <c r="I36" s="627">
        <f t="shared" si="13"/>
        <v>0</v>
      </c>
      <c r="J36" s="702">
        <v>7</v>
      </c>
      <c r="K36" s="702">
        <f t="shared" si="14"/>
        <v>217</v>
      </c>
      <c r="L36" s="621">
        <f t="shared" si="15"/>
        <v>217</v>
      </c>
    </row>
    <row r="37" spans="1:14" ht="14.4" x14ac:dyDescent="0.25">
      <c r="A37" s="872" t="s">
        <v>632</v>
      </c>
      <c r="B37" s="872"/>
      <c r="C37" s="701">
        <f>C20-C19</f>
        <v>0</v>
      </c>
      <c r="D37" s="701">
        <f>D20-D19</f>
        <v>0</v>
      </c>
      <c r="E37" s="701">
        <f>E20-E19</f>
        <v>0</v>
      </c>
      <c r="F37" s="662">
        <f>F20-F19</f>
        <v>-1</v>
      </c>
      <c r="G37" s="662">
        <f>G20-G19</f>
        <v>-1</v>
      </c>
      <c r="H37" s="701">
        <f>SUM(D37:G37)</f>
        <v>-2</v>
      </c>
      <c r="I37" s="701">
        <f>H37*N2</f>
        <v>-72</v>
      </c>
      <c r="J37" s="701">
        <f>J20-J19</f>
        <v>0</v>
      </c>
      <c r="K37" s="701">
        <f>J37*$J$38</f>
        <v>0</v>
      </c>
      <c r="L37" s="644">
        <f>I37+K37</f>
        <v>-72</v>
      </c>
    </row>
    <row r="38" spans="1:14" ht="14.4" x14ac:dyDescent="0.25">
      <c r="A38" s="873" t="s">
        <v>633</v>
      </c>
      <c r="B38" s="873"/>
      <c r="C38" s="702"/>
      <c r="D38" s="702">
        <v>36</v>
      </c>
      <c r="E38" s="702">
        <v>36</v>
      </c>
      <c r="F38" s="702">
        <v>36</v>
      </c>
      <c r="G38" s="631" t="s">
        <v>634</v>
      </c>
      <c r="H38" s="702"/>
      <c r="I38" s="702"/>
      <c r="J38" s="702">
        <v>31</v>
      </c>
      <c r="K38" s="702"/>
      <c r="L38" s="621"/>
    </row>
    <row r="39" spans="1:14" ht="14.4" x14ac:dyDescent="0.25">
      <c r="A39" s="865" t="s">
        <v>635</v>
      </c>
      <c r="B39" s="865"/>
      <c r="C39" s="616">
        <f t="shared" ref="C39:E39" si="19">C41*$N$2</f>
        <v>1224</v>
      </c>
      <c r="D39" s="616">
        <f t="shared" si="19"/>
        <v>1224</v>
      </c>
      <c r="E39" s="616">
        <f t="shared" si="19"/>
        <v>1224</v>
      </c>
      <c r="F39" s="616">
        <f>F41*$N$2</f>
        <v>1224</v>
      </c>
      <c r="G39" s="616">
        <f>((G5+G8+G9+G10)*N1)+((G6+G7+G11+G12+G13+G14+G15+G16+G17+G18)*N2)+((G21+G27)*N2)</f>
        <v>1215</v>
      </c>
      <c r="H39" s="616"/>
      <c r="I39" s="616">
        <f>SUM(C39:G39)</f>
        <v>6111</v>
      </c>
      <c r="J39" s="616">
        <f>J38*J41</f>
        <v>1054</v>
      </c>
      <c r="K39" s="616"/>
      <c r="L39" s="635">
        <v>5905</v>
      </c>
      <c r="N39">
        <f>L19+L22+L28+L37</f>
        <v>6809</v>
      </c>
    </row>
    <row r="40" spans="1:14" ht="14.4" x14ac:dyDescent="0.25">
      <c r="A40" s="865" t="s">
        <v>637</v>
      </c>
      <c r="B40" s="865"/>
      <c r="C40" s="616">
        <f>C19+C22+C28</f>
        <v>34</v>
      </c>
      <c r="D40" s="616">
        <f>D19+D22+D28</f>
        <v>34</v>
      </c>
      <c r="E40" s="616">
        <f>E19+E22+E28</f>
        <v>34</v>
      </c>
      <c r="F40" s="616">
        <f>F19+F22+F28</f>
        <v>34</v>
      </c>
      <c r="G40" s="616">
        <f>G19+G22+G28</f>
        <v>34</v>
      </c>
      <c r="H40" s="616"/>
      <c r="I40" s="616"/>
      <c r="J40" s="616">
        <f>J19+J22+J28</f>
        <v>26</v>
      </c>
      <c r="K40" s="616"/>
      <c r="L40" s="616"/>
    </row>
    <row r="41" spans="1:14" ht="14.4" x14ac:dyDescent="0.25">
      <c r="A41" s="865" t="s">
        <v>636</v>
      </c>
      <c r="B41" s="865"/>
      <c r="C41" s="616">
        <v>34</v>
      </c>
      <c r="D41" s="616">
        <v>34</v>
      </c>
      <c r="E41" s="616">
        <v>34</v>
      </c>
      <c r="F41" s="616">
        <v>34</v>
      </c>
      <c r="G41" s="616">
        <v>34</v>
      </c>
      <c r="H41" s="616"/>
      <c r="I41" s="616"/>
      <c r="J41" s="616">
        <v>34</v>
      </c>
      <c r="K41" s="616"/>
      <c r="L41" s="616"/>
    </row>
    <row r="42" spans="1:14" ht="14.4" x14ac:dyDescent="0.25">
      <c r="A42" s="865" t="s">
        <v>684</v>
      </c>
      <c r="B42" s="865"/>
      <c r="C42" s="616"/>
      <c r="D42" s="3"/>
      <c r="E42" s="3"/>
      <c r="F42" s="3"/>
      <c r="G42" s="3"/>
      <c r="H42" s="3"/>
      <c r="I42" s="3"/>
      <c r="J42" s="3"/>
      <c r="K42" s="3"/>
      <c r="L42" s="3"/>
    </row>
    <row r="43" spans="1:14" ht="14.4" x14ac:dyDescent="0.25">
      <c r="A43" s="646"/>
      <c r="B43" s="646" t="s">
        <v>661</v>
      </c>
      <c r="C43" s="619"/>
      <c r="D43" s="619"/>
      <c r="E43" s="3"/>
      <c r="F43" s="619">
        <v>175</v>
      </c>
      <c r="G43" s="619">
        <v>200</v>
      </c>
      <c r="H43" s="619">
        <f>SUM(F43:G43)</f>
        <v>375</v>
      </c>
      <c r="I43" s="3"/>
      <c r="J43" s="3"/>
      <c r="K43" s="3"/>
      <c r="L43" s="3"/>
    </row>
    <row r="45" spans="1:14" x14ac:dyDescent="0.25">
      <c r="A45" s="950" t="s">
        <v>744</v>
      </c>
      <c r="B45" s="951"/>
      <c r="C45" s="676">
        <f>COUNT(C6,C8,C10,C16,C23,C24,C31,C32,C34,C35,C36)</f>
        <v>2</v>
      </c>
      <c r="D45" s="676">
        <f t="shared" ref="D45:G45" si="20">COUNT(D6,D8,D10,D16,D23,D24,D35,D34,D36,D32,D31)</f>
        <v>6</v>
      </c>
      <c r="E45" s="676">
        <f t="shared" si="20"/>
        <v>4</v>
      </c>
      <c r="F45" s="676">
        <f t="shared" si="20"/>
        <v>6</v>
      </c>
      <c r="G45" s="676">
        <f t="shared" si="20"/>
        <v>6</v>
      </c>
      <c r="I45" s="677">
        <f>I19+I22+I28</f>
        <v>6075</v>
      </c>
    </row>
    <row r="46" spans="1:14" x14ac:dyDescent="0.25">
      <c r="A46" s="950" t="s">
        <v>742</v>
      </c>
      <c r="B46" s="951"/>
      <c r="C46" s="676">
        <f>SUM(C6+C8+C10+C16+C23+C24+C31+C32+C34+C35+C36)</f>
        <v>20</v>
      </c>
      <c r="D46" s="676">
        <f t="shared" ref="D46:G46" si="21">SUM(D6+D8+D10+D16+D23+D24+D31+D32+D34+D35+D36)</f>
        <v>11</v>
      </c>
      <c r="E46" s="676">
        <f t="shared" si="21"/>
        <v>11</v>
      </c>
      <c r="F46" s="676">
        <f t="shared" si="21"/>
        <v>12</v>
      </c>
      <c r="G46" s="676">
        <f t="shared" si="21"/>
        <v>10</v>
      </c>
      <c r="I46" s="677">
        <f>(C46+D46+E46+F46+G46)*36</f>
        <v>2304</v>
      </c>
      <c r="J46" s="79">
        <f>I46/I45</f>
        <v>0.37925925925925924</v>
      </c>
    </row>
  </sheetData>
  <mergeCells count="20">
    <mergeCell ref="A22:B22"/>
    <mergeCell ref="A1:L1"/>
    <mergeCell ref="A2:L2"/>
    <mergeCell ref="A4:B4"/>
    <mergeCell ref="A5:A19"/>
    <mergeCell ref="A21:B21"/>
    <mergeCell ref="A3:L3"/>
    <mergeCell ref="A46:B46"/>
    <mergeCell ref="A24:A26"/>
    <mergeCell ref="A29:A33"/>
    <mergeCell ref="A34:A36"/>
    <mergeCell ref="A45:B45"/>
    <mergeCell ref="A41:B41"/>
    <mergeCell ref="A42:B42"/>
    <mergeCell ref="A27:B27"/>
    <mergeCell ref="A28:B28"/>
    <mergeCell ref="A37:B37"/>
    <mergeCell ref="A38:B38"/>
    <mergeCell ref="A39:B39"/>
    <mergeCell ref="A40:B40"/>
  </mergeCells>
  <printOptions horizontalCentered="1" verticalCentered="1"/>
  <pageMargins left="0.31496062992125984" right="0.31496062992125984" top="0.35433070866141736" bottom="0.55118110236220474" header="0.31496062992125984" footer="0.31496062992125984"/>
  <pageSetup paperSize="9" scale="69" orientation="landscape" horizontalDpi="4294967293" r:id="rId1"/>
  <headerFooter>
    <oddFooter>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N48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6" sqref="J6"/>
    </sheetView>
  </sheetViews>
  <sheetFormatPr defaultRowHeight="13.2" x14ac:dyDescent="0.25"/>
  <cols>
    <col min="1" max="1" width="19.109375" customWidth="1"/>
    <col min="2" max="2" width="45.88671875" customWidth="1"/>
    <col min="3" max="3" width="10.88671875" customWidth="1"/>
  </cols>
  <sheetData>
    <row r="1" spans="1:14" s="330" customFormat="1" ht="17.399999999999999" x14ac:dyDescent="0.3">
      <c r="A1" s="882" t="s">
        <v>738</v>
      </c>
      <c r="B1" s="882"/>
      <c r="C1" s="882"/>
      <c r="D1" s="882"/>
      <c r="E1" s="882"/>
      <c r="F1" s="882"/>
      <c r="G1" s="882"/>
      <c r="H1" s="882"/>
      <c r="I1" s="882"/>
      <c r="J1" s="882"/>
      <c r="K1" s="882"/>
      <c r="L1" s="882"/>
      <c r="N1" s="629">
        <v>31</v>
      </c>
    </row>
    <row r="2" spans="1:14" s="330" customFormat="1" ht="15.6" x14ac:dyDescent="0.25">
      <c r="A2" s="875" t="s">
        <v>678</v>
      </c>
      <c r="B2" s="875"/>
      <c r="C2" s="875"/>
      <c r="D2" s="875"/>
      <c r="E2" s="875"/>
      <c r="F2" s="875"/>
      <c r="G2" s="875"/>
      <c r="H2" s="875"/>
      <c r="I2" s="875"/>
      <c r="J2" s="875"/>
      <c r="K2" s="875"/>
      <c r="L2" s="875"/>
      <c r="N2" s="630">
        <v>36</v>
      </c>
    </row>
    <row r="3" spans="1:14" x14ac:dyDescent="0.25">
      <c r="A3" s="879"/>
      <c r="B3" s="880"/>
      <c r="C3" s="880"/>
      <c r="D3" s="880"/>
      <c r="E3" s="880"/>
      <c r="F3" s="880"/>
      <c r="G3" s="880"/>
      <c r="H3" s="880"/>
      <c r="I3" s="880"/>
      <c r="J3" s="880"/>
      <c r="K3" s="880"/>
      <c r="L3" s="881"/>
    </row>
    <row r="4" spans="1:14" ht="57.6" x14ac:dyDescent="0.25">
      <c r="A4" s="868" t="s">
        <v>249</v>
      </c>
      <c r="B4" s="868"/>
      <c r="C4" s="698" t="s">
        <v>679</v>
      </c>
      <c r="D4" s="698" t="s">
        <v>620</v>
      </c>
      <c r="E4" s="698" t="s">
        <v>621</v>
      </c>
      <c r="F4" s="698" t="s">
        <v>622</v>
      </c>
      <c r="G4" s="698" t="s">
        <v>623</v>
      </c>
      <c r="H4" s="698" t="s">
        <v>680</v>
      </c>
      <c r="I4" s="698" t="s">
        <v>681</v>
      </c>
      <c r="J4" s="698" t="s">
        <v>647</v>
      </c>
      <c r="K4" s="698" t="s">
        <v>648</v>
      </c>
      <c r="L4" s="698" t="s">
        <v>683</v>
      </c>
    </row>
    <row r="5" spans="1:14" ht="14.4" x14ac:dyDescent="0.25">
      <c r="A5" s="869" t="s">
        <v>624</v>
      </c>
      <c r="B5" s="664" t="s">
        <v>2</v>
      </c>
      <c r="C5" s="596">
        <v>3</v>
      </c>
      <c r="D5" s="619">
        <v>4</v>
      </c>
      <c r="E5" s="619">
        <v>5</v>
      </c>
      <c r="F5" s="619">
        <v>3</v>
      </c>
      <c r="G5" s="619">
        <v>3</v>
      </c>
      <c r="H5" s="624">
        <f>SUM(C5:G5)</f>
        <v>18</v>
      </c>
      <c r="I5" s="627">
        <f>((C5+D5+E5+F5)*$N$2)+(G5*$N$1)</f>
        <v>633</v>
      </c>
      <c r="J5" s="619"/>
      <c r="K5" s="619">
        <f>J5*$N$1</f>
        <v>0</v>
      </c>
      <c r="L5" s="621">
        <f>I5+K5</f>
        <v>633</v>
      </c>
    </row>
    <row r="6" spans="1:14" ht="15.6" x14ac:dyDescent="0.25">
      <c r="A6" s="869"/>
      <c r="B6" s="666" t="s">
        <v>536</v>
      </c>
      <c r="C6" s="678">
        <v>18</v>
      </c>
      <c r="D6" s="619">
        <v>5</v>
      </c>
      <c r="E6" s="619">
        <v>5</v>
      </c>
      <c r="F6" s="619">
        <v>4</v>
      </c>
      <c r="G6" s="619">
        <v>3</v>
      </c>
      <c r="H6" s="624">
        <f t="shared" ref="H6:H18" si="0">SUM(C6:G6)</f>
        <v>35</v>
      </c>
      <c r="I6" s="627">
        <f>((C6+D6+E6+F6)*$N$2)+(G6*$N$2)</f>
        <v>1260</v>
      </c>
      <c r="J6" s="705">
        <v>4</v>
      </c>
      <c r="K6" s="619">
        <f t="shared" ref="K6:K18" si="1">J6*$N$1</f>
        <v>124</v>
      </c>
      <c r="L6" s="621">
        <f t="shared" ref="L6:L20" si="2">I6+K6</f>
        <v>1384</v>
      </c>
    </row>
    <row r="7" spans="1:14" ht="15.6" x14ac:dyDescent="0.25">
      <c r="A7" s="869"/>
      <c r="B7" s="382" t="s">
        <v>537</v>
      </c>
      <c r="C7" s="596"/>
      <c r="D7" s="619">
        <v>2</v>
      </c>
      <c r="E7" s="619"/>
      <c r="F7" s="619"/>
      <c r="G7" s="619">
        <v>2</v>
      </c>
      <c r="H7" s="624">
        <f t="shared" si="0"/>
        <v>4</v>
      </c>
      <c r="I7" s="627">
        <f>((C7+D7+E7+F7)*$N$2)+(G7*$N$2)</f>
        <v>144</v>
      </c>
      <c r="J7" s="619">
        <v>2</v>
      </c>
      <c r="K7" s="619">
        <f t="shared" si="1"/>
        <v>62</v>
      </c>
      <c r="L7" s="621">
        <f>I7+K7</f>
        <v>206</v>
      </c>
    </row>
    <row r="8" spans="1:14" ht="15.6" x14ac:dyDescent="0.25">
      <c r="A8" s="869"/>
      <c r="B8" s="665" t="s">
        <v>308</v>
      </c>
      <c r="C8" s="678">
        <v>1</v>
      </c>
      <c r="D8" s="619">
        <v>1</v>
      </c>
      <c r="E8" s="619">
        <v>1</v>
      </c>
      <c r="F8" s="619">
        <v>1</v>
      </c>
      <c r="G8" s="619">
        <v>1</v>
      </c>
      <c r="H8" s="624">
        <f t="shared" si="0"/>
        <v>5</v>
      </c>
      <c r="I8" s="627">
        <f t="shared" ref="I8:I10" si="3">((C8+D8+E8+F8)*$N$2)+(G8*$N$1)</f>
        <v>175</v>
      </c>
      <c r="J8" s="619"/>
      <c r="K8" s="619">
        <f t="shared" si="1"/>
        <v>0</v>
      </c>
      <c r="L8" s="621">
        <f>I8+K8</f>
        <v>175</v>
      </c>
    </row>
    <row r="9" spans="1:14" ht="14.4" x14ac:dyDescent="0.25">
      <c r="A9" s="869"/>
      <c r="B9" s="664" t="s">
        <v>19</v>
      </c>
      <c r="C9" s="596">
        <v>3</v>
      </c>
      <c r="D9" s="619">
        <v>3</v>
      </c>
      <c r="E9" s="619">
        <v>3</v>
      </c>
      <c r="F9" s="619">
        <v>3</v>
      </c>
      <c r="G9" s="619">
        <v>3</v>
      </c>
      <c r="H9" s="624">
        <f t="shared" si="0"/>
        <v>15</v>
      </c>
      <c r="I9" s="627">
        <f t="shared" si="3"/>
        <v>525</v>
      </c>
      <c r="J9" s="619"/>
      <c r="K9" s="619">
        <f t="shared" si="1"/>
        <v>0</v>
      </c>
      <c r="L9" s="621">
        <f t="shared" si="2"/>
        <v>525</v>
      </c>
    </row>
    <row r="10" spans="1:14" ht="14.4" x14ac:dyDescent="0.25">
      <c r="A10" s="869"/>
      <c r="B10" s="664" t="s">
        <v>625</v>
      </c>
      <c r="C10" s="678">
        <v>2</v>
      </c>
      <c r="D10" s="619">
        <v>3</v>
      </c>
      <c r="E10" s="619">
        <v>3</v>
      </c>
      <c r="F10" s="619">
        <v>2</v>
      </c>
      <c r="G10" s="619">
        <v>2</v>
      </c>
      <c r="H10" s="624">
        <f t="shared" si="0"/>
        <v>12</v>
      </c>
      <c r="I10" s="627">
        <f t="shared" si="3"/>
        <v>422</v>
      </c>
      <c r="J10" s="619"/>
      <c r="K10" s="619">
        <f t="shared" si="1"/>
        <v>0</v>
      </c>
      <c r="L10" s="621">
        <f t="shared" si="2"/>
        <v>422</v>
      </c>
    </row>
    <row r="11" spans="1:14" ht="14.4" x14ac:dyDescent="0.25">
      <c r="A11" s="869"/>
      <c r="B11" s="620" t="s">
        <v>626</v>
      </c>
      <c r="C11" s="596"/>
      <c r="D11" s="619">
        <v>0</v>
      </c>
      <c r="E11" s="619">
        <v>0</v>
      </c>
      <c r="F11" s="619">
        <v>0</v>
      </c>
      <c r="G11" s="619">
        <v>1</v>
      </c>
      <c r="H11" s="624">
        <f t="shared" si="0"/>
        <v>1</v>
      </c>
      <c r="I11" s="627">
        <f>((C11+D11+E11+F11)*$N$2)+(G11*$N$2)</f>
        <v>36</v>
      </c>
      <c r="J11" s="619"/>
      <c r="K11" s="619">
        <f t="shared" si="1"/>
        <v>0</v>
      </c>
      <c r="L11" s="621">
        <f t="shared" si="2"/>
        <v>36</v>
      </c>
    </row>
    <row r="12" spans="1:14" ht="14.4" x14ac:dyDescent="0.25">
      <c r="A12" s="869"/>
      <c r="B12" s="620" t="s">
        <v>627</v>
      </c>
      <c r="C12" s="596">
        <v>1</v>
      </c>
      <c r="D12" s="702">
        <v>1</v>
      </c>
      <c r="E12" s="702">
        <v>0</v>
      </c>
      <c r="F12" s="702">
        <v>0</v>
      </c>
      <c r="G12" s="619">
        <v>0</v>
      </c>
      <c r="H12" s="624">
        <f t="shared" si="0"/>
        <v>2</v>
      </c>
      <c r="I12" s="627">
        <f t="shared" ref="I12:I18" si="4">((C12+D12+E12+F12)*$N$2)+(G12*$N$2)</f>
        <v>72</v>
      </c>
      <c r="J12" s="702"/>
      <c r="K12" s="619">
        <f t="shared" si="1"/>
        <v>0</v>
      </c>
      <c r="L12" s="621">
        <f t="shared" si="2"/>
        <v>72</v>
      </c>
    </row>
    <row r="13" spans="1:14" ht="14.4" x14ac:dyDescent="0.25">
      <c r="A13" s="869"/>
      <c r="B13" s="620" t="s">
        <v>34</v>
      </c>
      <c r="C13" s="596">
        <v>5</v>
      </c>
      <c r="D13" s="702">
        <v>4</v>
      </c>
      <c r="E13" s="702">
        <v>4</v>
      </c>
      <c r="F13" s="702">
        <v>3</v>
      </c>
      <c r="G13" s="619">
        <v>3</v>
      </c>
      <c r="H13" s="624">
        <f t="shared" si="0"/>
        <v>19</v>
      </c>
      <c r="I13" s="627">
        <f t="shared" si="4"/>
        <v>684</v>
      </c>
      <c r="J13" s="619"/>
      <c r="K13" s="619">
        <f t="shared" si="1"/>
        <v>0</v>
      </c>
      <c r="L13" s="621">
        <f t="shared" si="2"/>
        <v>684</v>
      </c>
    </row>
    <row r="14" spans="1:14" ht="14.4" x14ac:dyDescent="0.25">
      <c r="A14" s="869"/>
      <c r="B14" s="620" t="s">
        <v>23</v>
      </c>
      <c r="C14" s="596">
        <v>1</v>
      </c>
      <c r="D14" s="702">
        <v>1</v>
      </c>
      <c r="E14" s="702">
        <v>1</v>
      </c>
      <c r="F14" s="702">
        <v>1</v>
      </c>
      <c r="G14" s="619">
        <v>1</v>
      </c>
      <c r="H14" s="624">
        <f t="shared" si="0"/>
        <v>5</v>
      </c>
      <c r="I14" s="627">
        <f t="shared" si="4"/>
        <v>180</v>
      </c>
      <c r="J14" s="702"/>
      <c r="K14" s="619">
        <f t="shared" si="1"/>
        <v>0</v>
      </c>
      <c r="L14" s="621">
        <f t="shared" si="2"/>
        <v>180</v>
      </c>
    </row>
    <row r="15" spans="1:14" ht="14.4" x14ac:dyDescent="0.25">
      <c r="A15" s="869"/>
      <c r="B15" s="620" t="s">
        <v>628</v>
      </c>
      <c r="C15" s="596"/>
      <c r="D15" s="702">
        <v>3</v>
      </c>
      <c r="E15" s="702">
        <v>0</v>
      </c>
      <c r="F15" s="702">
        <v>0</v>
      </c>
      <c r="G15" s="619">
        <v>0</v>
      </c>
      <c r="H15" s="624">
        <f t="shared" si="0"/>
        <v>3</v>
      </c>
      <c r="I15" s="627">
        <f t="shared" si="4"/>
        <v>108</v>
      </c>
      <c r="J15" s="702"/>
      <c r="K15" s="619">
        <f t="shared" si="1"/>
        <v>0</v>
      </c>
      <c r="L15" s="621">
        <f t="shared" si="2"/>
        <v>108</v>
      </c>
    </row>
    <row r="16" spans="1:14" ht="28.8" x14ac:dyDescent="0.25">
      <c r="A16" s="869"/>
      <c r="B16" s="620" t="s">
        <v>743</v>
      </c>
      <c r="C16" s="678"/>
      <c r="D16" s="702">
        <v>0</v>
      </c>
      <c r="E16" s="702">
        <v>2</v>
      </c>
      <c r="F16" s="702">
        <v>2</v>
      </c>
      <c r="G16" s="619">
        <v>0</v>
      </c>
      <c r="H16" s="624">
        <f t="shared" si="0"/>
        <v>4</v>
      </c>
      <c r="I16" s="627">
        <f t="shared" si="4"/>
        <v>144</v>
      </c>
      <c r="J16" s="702"/>
      <c r="K16" s="619">
        <f t="shared" si="1"/>
        <v>0</v>
      </c>
      <c r="L16" s="621">
        <f t="shared" si="2"/>
        <v>144</v>
      </c>
    </row>
    <row r="17" spans="1:12" ht="14.4" x14ac:dyDescent="0.25">
      <c r="A17" s="869"/>
      <c r="B17" s="620" t="s">
        <v>630</v>
      </c>
      <c r="C17" s="596"/>
      <c r="D17" s="625">
        <v>0</v>
      </c>
      <c r="E17" s="702">
        <v>0</v>
      </c>
      <c r="F17" s="702">
        <v>2</v>
      </c>
      <c r="G17" s="619">
        <v>2</v>
      </c>
      <c r="H17" s="624">
        <f t="shared" si="0"/>
        <v>4</v>
      </c>
      <c r="I17" s="627">
        <f t="shared" si="4"/>
        <v>144</v>
      </c>
      <c r="J17" s="619"/>
      <c r="K17" s="619">
        <f t="shared" si="1"/>
        <v>0</v>
      </c>
      <c r="L17" s="621">
        <f t="shared" si="2"/>
        <v>144</v>
      </c>
    </row>
    <row r="18" spans="1:12" ht="14.4" x14ac:dyDescent="0.25">
      <c r="A18" s="869"/>
      <c r="B18" s="620" t="s">
        <v>469</v>
      </c>
      <c r="C18" s="596"/>
      <c r="D18" s="702">
        <v>0</v>
      </c>
      <c r="E18" s="702">
        <v>1</v>
      </c>
      <c r="F18" s="702">
        <v>0</v>
      </c>
      <c r="G18" s="619">
        <v>0</v>
      </c>
      <c r="H18" s="624">
        <f t="shared" si="0"/>
        <v>1</v>
      </c>
      <c r="I18" s="627">
        <f t="shared" si="4"/>
        <v>36</v>
      </c>
      <c r="J18" s="702"/>
      <c r="K18" s="619">
        <f t="shared" si="1"/>
        <v>0</v>
      </c>
      <c r="L18" s="621">
        <f t="shared" si="2"/>
        <v>36</v>
      </c>
    </row>
    <row r="19" spans="1:12" ht="14.4" x14ac:dyDescent="0.25">
      <c r="A19" s="869"/>
      <c r="B19" s="626" t="s">
        <v>631</v>
      </c>
      <c r="C19" s="622">
        <f t="shared" ref="C19:K19" si="5">SUM(C5:C18)</f>
        <v>34</v>
      </c>
      <c r="D19" s="622">
        <f t="shared" si="5"/>
        <v>27</v>
      </c>
      <c r="E19" s="622">
        <f t="shared" si="5"/>
        <v>25</v>
      </c>
      <c r="F19" s="663">
        <f t="shared" si="5"/>
        <v>21</v>
      </c>
      <c r="G19" s="663">
        <f t="shared" si="5"/>
        <v>21</v>
      </c>
      <c r="H19" s="628">
        <f t="shared" si="5"/>
        <v>128</v>
      </c>
      <c r="I19" s="628">
        <f t="shared" si="5"/>
        <v>4563</v>
      </c>
      <c r="J19" s="622">
        <f t="shared" si="5"/>
        <v>6</v>
      </c>
      <c r="K19" s="622">
        <f t="shared" si="5"/>
        <v>186</v>
      </c>
      <c r="L19" s="622">
        <f t="shared" si="2"/>
        <v>4749</v>
      </c>
    </row>
    <row r="20" spans="1:12" ht="14.4" x14ac:dyDescent="0.25">
      <c r="A20" s="703"/>
      <c r="B20" s="643" t="s">
        <v>646</v>
      </c>
      <c r="C20" s="701">
        <v>34</v>
      </c>
      <c r="D20" s="701">
        <v>27</v>
      </c>
      <c r="E20" s="701">
        <v>25</v>
      </c>
      <c r="F20" s="701">
        <v>20</v>
      </c>
      <c r="G20" s="701">
        <v>20</v>
      </c>
      <c r="H20" s="645">
        <f>SUM(D20:G20)</f>
        <v>92</v>
      </c>
      <c r="I20" s="645">
        <f>((C20+D20+E20+F20)*$N$2)+((G5+G8+G9+G10)*$N$1)+((G6+G7+G11+G12+G13+G14+G15+G16+G17+G18)*$N$2)</f>
        <v>4527</v>
      </c>
      <c r="J20" s="701">
        <v>6</v>
      </c>
      <c r="K20" s="701">
        <f>J20*N1</f>
        <v>186</v>
      </c>
      <c r="L20" s="701">
        <f t="shared" si="2"/>
        <v>4713</v>
      </c>
    </row>
    <row r="21" spans="1:12" ht="14.4" x14ac:dyDescent="0.25">
      <c r="A21" s="870" t="s">
        <v>640</v>
      </c>
      <c r="B21" s="870"/>
      <c r="C21" s="699">
        <v>0</v>
      </c>
      <c r="D21" s="634">
        <v>7</v>
      </c>
      <c r="E21" s="634">
        <v>9</v>
      </c>
      <c r="F21" s="699">
        <v>0</v>
      </c>
      <c r="G21" s="699">
        <v>0</v>
      </c>
      <c r="H21" s="699">
        <f t="shared" ref="H21:H26" si="6">(D21+E21)*$D$38</f>
        <v>576</v>
      </c>
      <c r="I21" s="632">
        <f>((D21+E21+F21)*$N$2)+(G21*$N$1)</f>
        <v>576</v>
      </c>
      <c r="J21" s="699"/>
      <c r="K21" s="699"/>
      <c r="L21" s="633">
        <f>(D21*$N$2)+(E21*$N$2)+(F21*$N$2)+(G21*$N$2)+(J21*$N$1)</f>
        <v>576</v>
      </c>
    </row>
    <row r="22" spans="1:12" ht="14.4" x14ac:dyDescent="0.25">
      <c r="A22" s="866" t="s">
        <v>641</v>
      </c>
      <c r="B22" s="866"/>
      <c r="C22" s="696">
        <f>SUM(C23:C26)</f>
        <v>0</v>
      </c>
      <c r="D22" s="696">
        <v>7</v>
      </c>
      <c r="E22" s="696">
        <v>9</v>
      </c>
      <c r="F22" s="696">
        <f>SUM(F23:F26)</f>
        <v>0</v>
      </c>
      <c r="G22" s="696">
        <f>SUM(G23:G26)</f>
        <v>0</v>
      </c>
      <c r="H22" s="696">
        <f t="shared" si="6"/>
        <v>576</v>
      </c>
      <c r="I22" s="696">
        <f t="shared" ref="I22" si="7">((D22+E22+F22)*$N$2)+(G22*$N$1)</f>
        <v>576</v>
      </c>
      <c r="J22" s="619"/>
      <c r="K22" s="619"/>
      <c r="L22" s="641">
        <f>I22</f>
        <v>576</v>
      </c>
    </row>
    <row r="23" spans="1:12" ht="28.8" x14ac:dyDescent="0.25">
      <c r="A23" s="619" t="s">
        <v>685</v>
      </c>
      <c r="B23" s="657" t="s">
        <v>685</v>
      </c>
      <c r="C23" s="704"/>
      <c r="D23" s="702">
        <v>0.5</v>
      </c>
      <c r="E23" s="702"/>
      <c r="F23" s="702"/>
      <c r="G23" s="702"/>
      <c r="H23" s="702">
        <f t="shared" si="6"/>
        <v>18</v>
      </c>
      <c r="I23" s="627">
        <f t="shared" ref="I23:I26" si="8">((C23+D23+E23+F23)*$N$2)+(G23*$N$2)</f>
        <v>18</v>
      </c>
      <c r="J23" s="619"/>
      <c r="K23" s="619"/>
      <c r="L23" s="621">
        <f t="shared" ref="L23:L26" si="9">I23+K23</f>
        <v>18</v>
      </c>
    </row>
    <row r="24" spans="1:12" ht="14.4" x14ac:dyDescent="0.25">
      <c r="A24" s="878" t="s">
        <v>690</v>
      </c>
      <c r="B24" s="657" t="s">
        <v>687</v>
      </c>
      <c r="C24" s="704"/>
      <c r="D24" s="702">
        <v>1.5</v>
      </c>
      <c r="E24" s="702"/>
      <c r="F24" s="702"/>
      <c r="G24" s="702"/>
      <c r="H24" s="702">
        <f t="shared" si="6"/>
        <v>54</v>
      </c>
      <c r="I24" s="627">
        <f t="shared" si="8"/>
        <v>54</v>
      </c>
      <c r="J24" s="619"/>
      <c r="K24" s="619"/>
      <c r="L24" s="621">
        <f t="shared" si="9"/>
        <v>54</v>
      </c>
    </row>
    <row r="25" spans="1:12" ht="14.4" x14ac:dyDescent="0.25">
      <c r="A25" s="878"/>
      <c r="B25" s="657" t="s">
        <v>688</v>
      </c>
      <c r="C25" s="702"/>
      <c r="D25" s="702">
        <v>1</v>
      </c>
      <c r="E25" s="702">
        <v>1</v>
      </c>
      <c r="F25" s="702"/>
      <c r="G25" s="702"/>
      <c r="H25" s="702">
        <f t="shared" si="6"/>
        <v>72</v>
      </c>
      <c r="I25" s="627">
        <f t="shared" si="8"/>
        <v>72</v>
      </c>
      <c r="J25" s="619"/>
      <c r="K25" s="619"/>
      <c r="L25" s="621">
        <f t="shared" si="9"/>
        <v>72</v>
      </c>
    </row>
    <row r="26" spans="1:12" ht="14.4" x14ac:dyDescent="0.25">
      <c r="A26" s="878"/>
      <c r="B26" s="657" t="s">
        <v>689</v>
      </c>
      <c r="C26" s="702"/>
      <c r="D26" s="702">
        <v>4</v>
      </c>
      <c r="E26" s="702">
        <v>8</v>
      </c>
      <c r="F26" s="702"/>
      <c r="G26" s="702"/>
      <c r="H26" s="702">
        <f t="shared" si="6"/>
        <v>432</v>
      </c>
      <c r="I26" s="627">
        <f t="shared" si="8"/>
        <v>432</v>
      </c>
      <c r="J26" s="619"/>
      <c r="K26" s="619"/>
      <c r="L26" s="621">
        <f t="shared" si="9"/>
        <v>432</v>
      </c>
    </row>
    <row r="27" spans="1:12" ht="14.4" x14ac:dyDescent="0.25">
      <c r="A27" s="871" t="s">
        <v>726</v>
      </c>
      <c r="B27" s="871"/>
      <c r="C27" s="700">
        <v>0</v>
      </c>
      <c r="D27" s="700">
        <v>0</v>
      </c>
      <c r="E27" s="700">
        <v>0</v>
      </c>
      <c r="F27" s="638">
        <v>14</v>
      </c>
      <c r="G27" s="638">
        <v>14</v>
      </c>
      <c r="H27" s="638">
        <f>SUM(D27:G27)</f>
        <v>28</v>
      </c>
      <c r="I27" s="639">
        <f>H27*N2</f>
        <v>1008</v>
      </c>
      <c r="J27" s="700">
        <v>24</v>
      </c>
      <c r="K27" s="700">
        <f>J27*N1</f>
        <v>744</v>
      </c>
      <c r="L27" s="700">
        <f>I27+K27</f>
        <v>1752</v>
      </c>
    </row>
    <row r="28" spans="1:12" ht="14.4" x14ac:dyDescent="0.25">
      <c r="A28" s="867" t="s">
        <v>727</v>
      </c>
      <c r="B28" s="867"/>
      <c r="C28" s="697">
        <f>SUM(C29:C36)</f>
        <v>0</v>
      </c>
      <c r="D28" s="697">
        <f>SUM(D29:D36)</f>
        <v>0</v>
      </c>
      <c r="E28" s="697">
        <f>SUM(E29:E36)</f>
        <v>0</v>
      </c>
      <c r="F28" s="697">
        <f>SUM(F29:F36)</f>
        <v>13</v>
      </c>
      <c r="G28" s="697">
        <f>SUM(G29:G36)</f>
        <v>13</v>
      </c>
      <c r="H28" s="697">
        <f>SUM(D28:G28)</f>
        <v>26</v>
      </c>
      <c r="I28" s="640">
        <f>H28*$N$2</f>
        <v>936</v>
      </c>
      <c r="J28" s="697">
        <f>SUM(J29:J36)</f>
        <v>20</v>
      </c>
      <c r="K28" s="697">
        <f>SUM(K29:K36)</f>
        <v>620</v>
      </c>
      <c r="L28" s="637">
        <f>I28+K28</f>
        <v>1556</v>
      </c>
    </row>
    <row r="29" spans="1:12" ht="14.4" x14ac:dyDescent="0.25">
      <c r="A29" s="873" t="s">
        <v>733</v>
      </c>
      <c r="B29" s="657" t="s">
        <v>728</v>
      </c>
      <c r="C29" s="702"/>
      <c r="D29" s="702"/>
      <c r="E29" s="702"/>
      <c r="F29" s="702">
        <v>2</v>
      </c>
      <c r="G29" s="702">
        <v>1</v>
      </c>
      <c r="H29" s="702">
        <f t="shared" ref="H29:H36" si="10">SUM(D29:G29)</f>
        <v>3</v>
      </c>
      <c r="I29" s="627">
        <f t="shared" ref="I29:I36" si="11">((C29+D29+E29+F29)*$N$2)+(G29*$N$2)</f>
        <v>108</v>
      </c>
      <c r="J29" s="702"/>
      <c r="K29" s="702">
        <f t="shared" ref="K29:K36" si="12">J29*$N$1</f>
        <v>0</v>
      </c>
      <c r="L29" s="621">
        <f t="shared" ref="L29:L36" si="13">I29+K29</f>
        <v>108</v>
      </c>
    </row>
    <row r="30" spans="1:12" ht="14.4" x14ac:dyDescent="0.25">
      <c r="A30" s="873"/>
      <c r="B30" s="657" t="s">
        <v>729</v>
      </c>
      <c r="C30" s="702"/>
      <c r="D30" s="702"/>
      <c r="E30" s="702"/>
      <c r="F30" s="702">
        <v>6</v>
      </c>
      <c r="G30" s="702">
        <v>7</v>
      </c>
      <c r="H30" s="702">
        <f t="shared" si="10"/>
        <v>13</v>
      </c>
      <c r="I30" s="627">
        <f t="shared" si="11"/>
        <v>468</v>
      </c>
      <c r="J30" s="702"/>
      <c r="K30" s="702">
        <f t="shared" si="12"/>
        <v>0</v>
      </c>
      <c r="L30" s="621">
        <f t="shared" si="13"/>
        <v>468</v>
      </c>
    </row>
    <row r="31" spans="1:12" ht="14.4" x14ac:dyDescent="0.25">
      <c r="A31" s="873"/>
      <c r="B31" s="657" t="s">
        <v>730</v>
      </c>
      <c r="C31" s="704"/>
      <c r="D31" s="702"/>
      <c r="E31" s="702"/>
      <c r="F31" s="702">
        <v>2</v>
      </c>
      <c r="G31" s="654">
        <v>2</v>
      </c>
      <c r="H31" s="702">
        <f t="shared" si="10"/>
        <v>4</v>
      </c>
      <c r="I31" s="627">
        <f t="shared" si="11"/>
        <v>144</v>
      </c>
      <c r="J31" s="702"/>
      <c r="K31" s="702">
        <f t="shared" si="12"/>
        <v>0</v>
      </c>
      <c r="L31" s="621">
        <f t="shared" si="13"/>
        <v>144</v>
      </c>
    </row>
    <row r="32" spans="1:12" ht="14.4" x14ac:dyDescent="0.25">
      <c r="A32" s="873"/>
      <c r="B32" s="657" t="s">
        <v>731</v>
      </c>
      <c r="C32" s="704"/>
      <c r="D32" s="702"/>
      <c r="E32" s="702"/>
      <c r="F32" s="702">
        <v>1</v>
      </c>
      <c r="G32" s="702">
        <v>2</v>
      </c>
      <c r="H32" s="702">
        <f t="shared" si="10"/>
        <v>3</v>
      </c>
      <c r="I32" s="627">
        <f t="shared" si="11"/>
        <v>108</v>
      </c>
      <c r="J32" s="702"/>
      <c r="K32" s="702">
        <f t="shared" si="12"/>
        <v>0</v>
      </c>
      <c r="L32" s="621">
        <f t="shared" si="13"/>
        <v>108</v>
      </c>
    </row>
    <row r="33" spans="1:14" ht="14.4" x14ac:dyDescent="0.25">
      <c r="A33" s="873"/>
      <c r="B33" s="657" t="s">
        <v>732</v>
      </c>
      <c r="C33" s="702"/>
      <c r="D33" s="702"/>
      <c r="E33" s="702"/>
      <c r="F33" s="702">
        <v>2</v>
      </c>
      <c r="G33" s="702">
        <v>1</v>
      </c>
      <c r="H33" s="702">
        <f t="shared" si="10"/>
        <v>3</v>
      </c>
      <c r="I33" s="627">
        <f t="shared" si="11"/>
        <v>108</v>
      </c>
      <c r="J33" s="702"/>
      <c r="K33" s="702">
        <f t="shared" si="12"/>
        <v>0</v>
      </c>
      <c r="L33" s="621">
        <f t="shared" si="13"/>
        <v>108</v>
      </c>
    </row>
    <row r="34" spans="1:14" ht="15" customHeight="1" x14ac:dyDescent="0.25">
      <c r="A34" s="873" t="s">
        <v>740</v>
      </c>
      <c r="B34" s="667" t="s">
        <v>739</v>
      </c>
      <c r="C34" s="704"/>
      <c r="D34" s="702"/>
      <c r="E34" s="702"/>
      <c r="F34" s="702"/>
      <c r="G34" s="702"/>
      <c r="H34" s="702">
        <f t="shared" si="10"/>
        <v>0</v>
      </c>
      <c r="I34" s="627">
        <f t="shared" si="11"/>
        <v>0</v>
      </c>
      <c r="J34" s="702">
        <v>9</v>
      </c>
      <c r="K34" s="702">
        <f t="shared" si="12"/>
        <v>279</v>
      </c>
      <c r="L34" s="621">
        <f t="shared" si="13"/>
        <v>279</v>
      </c>
    </row>
    <row r="35" spans="1:14" ht="14.4" x14ac:dyDescent="0.25">
      <c r="A35" s="873"/>
      <c r="B35" s="657" t="s">
        <v>735</v>
      </c>
      <c r="C35" s="704"/>
      <c r="D35" s="702"/>
      <c r="E35" s="702"/>
      <c r="F35" s="702"/>
      <c r="G35" s="702"/>
      <c r="H35" s="702">
        <f t="shared" si="10"/>
        <v>0</v>
      </c>
      <c r="I35" s="627">
        <f t="shared" si="11"/>
        <v>0</v>
      </c>
      <c r="J35" s="702">
        <v>4</v>
      </c>
      <c r="K35" s="702">
        <f t="shared" si="12"/>
        <v>124</v>
      </c>
      <c r="L35" s="621">
        <f t="shared" si="13"/>
        <v>124</v>
      </c>
    </row>
    <row r="36" spans="1:14" ht="14.4" x14ac:dyDescent="0.25">
      <c r="A36" s="873"/>
      <c r="B36" s="657" t="s">
        <v>736</v>
      </c>
      <c r="C36" s="704"/>
      <c r="D36" s="702"/>
      <c r="E36" s="702"/>
      <c r="F36" s="702"/>
      <c r="G36" s="702"/>
      <c r="H36" s="702">
        <f t="shared" si="10"/>
        <v>0</v>
      </c>
      <c r="I36" s="627">
        <f t="shared" si="11"/>
        <v>0</v>
      </c>
      <c r="J36" s="702">
        <v>7</v>
      </c>
      <c r="K36" s="702">
        <f t="shared" si="12"/>
        <v>217</v>
      </c>
      <c r="L36" s="621">
        <f t="shared" si="13"/>
        <v>217</v>
      </c>
    </row>
    <row r="37" spans="1:14" ht="15" customHeight="1" x14ac:dyDescent="0.25">
      <c r="A37" s="872" t="s">
        <v>632</v>
      </c>
      <c r="B37" s="872"/>
      <c r="C37" s="701">
        <f>C20-C19</f>
        <v>0</v>
      </c>
      <c r="D37" s="701">
        <f>D20-D19</f>
        <v>0</v>
      </c>
      <c r="E37" s="701">
        <f>E20-E19</f>
        <v>0</v>
      </c>
      <c r="F37" s="662">
        <f>F20-F19</f>
        <v>-1</v>
      </c>
      <c r="G37" s="662">
        <f>G20-G19</f>
        <v>-1</v>
      </c>
      <c r="H37" s="701">
        <f>SUM(D37:G37)</f>
        <v>-2</v>
      </c>
      <c r="I37" s="701">
        <f>H37*N2</f>
        <v>-72</v>
      </c>
      <c r="J37" s="701">
        <f>J20-J19</f>
        <v>0</v>
      </c>
      <c r="K37" s="701">
        <f>J37*$J$38</f>
        <v>0</v>
      </c>
      <c r="L37" s="644">
        <f>I37+K37</f>
        <v>-72</v>
      </c>
    </row>
    <row r="38" spans="1:14" ht="14.4" x14ac:dyDescent="0.25">
      <c r="A38" s="873" t="s">
        <v>633</v>
      </c>
      <c r="B38" s="873"/>
      <c r="C38" s="702">
        <v>36</v>
      </c>
      <c r="D38" s="702">
        <v>36</v>
      </c>
      <c r="E38" s="702">
        <v>36</v>
      </c>
      <c r="F38" s="702">
        <v>36</v>
      </c>
      <c r="G38" s="631" t="s">
        <v>634</v>
      </c>
      <c r="H38" s="702"/>
      <c r="I38" s="702"/>
      <c r="J38" s="702">
        <v>31</v>
      </c>
      <c r="K38" s="702"/>
      <c r="L38" s="621"/>
    </row>
    <row r="39" spans="1:14" ht="14.4" x14ac:dyDescent="0.25">
      <c r="A39" s="865" t="s">
        <v>635</v>
      </c>
      <c r="B39" s="865"/>
      <c r="C39" s="616">
        <f t="shared" ref="C39:E39" si="14">C41*$N$2</f>
        <v>1224</v>
      </c>
      <c r="D39" s="616">
        <f t="shared" si="14"/>
        <v>1224</v>
      </c>
      <c r="E39" s="616">
        <f t="shared" si="14"/>
        <v>1224</v>
      </c>
      <c r="F39" s="616">
        <f>F41*$N$2</f>
        <v>1224</v>
      </c>
      <c r="G39" s="616">
        <f>((G5+G8+G9+G10)*N1)+((G6+G7+G11+G12+G13+G14+G15+G16+G17+G18)*N2)+((G21+G27)*N2)</f>
        <v>1215</v>
      </c>
      <c r="H39" s="616"/>
      <c r="I39" s="616">
        <f>SUM(C39:G39)</f>
        <v>6111</v>
      </c>
      <c r="J39" s="616">
        <f>J38*J41</f>
        <v>1054</v>
      </c>
      <c r="K39" s="616"/>
      <c r="L39" s="635">
        <v>5905</v>
      </c>
      <c r="N39">
        <f>L19+L22+L28+L37</f>
        <v>6809</v>
      </c>
    </row>
    <row r="40" spans="1:14" ht="14.4" x14ac:dyDescent="0.25">
      <c r="A40" s="865" t="s">
        <v>637</v>
      </c>
      <c r="B40" s="865"/>
      <c r="C40" s="616">
        <f>C19+C22+C28</f>
        <v>34</v>
      </c>
      <c r="D40" s="616">
        <f>D19+D22+D28</f>
        <v>34</v>
      </c>
      <c r="E40" s="616">
        <f>E19+E22+E28</f>
        <v>34</v>
      </c>
      <c r="F40" s="616">
        <f>F19+F22+F28</f>
        <v>34</v>
      </c>
      <c r="G40" s="616">
        <f>G19+G22+G28</f>
        <v>34</v>
      </c>
      <c r="H40" s="616"/>
      <c r="I40" s="616"/>
      <c r="J40" s="616">
        <f>J19+J22+J28</f>
        <v>26</v>
      </c>
      <c r="K40" s="616"/>
      <c r="L40" s="616"/>
    </row>
    <row r="41" spans="1:14" ht="14.4" x14ac:dyDescent="0.25">
      <c r="A41" s="865" t="s">
        <v>636</v>
      </c>
      <c r="B41" s="865"/>
      <c r="C41" s="616">
        <v>34</v>
      </c>
      <c r="D41" s="616">
        <v>34</v>
      </c>
      <c r="E41" s="616">
        <v>34</v>
      </c>
      <c r="F41" s="616">
        <v>34</v>
      </c>
      <c r="G41" s="616">
        <v>34</v>
      </c>
      <c r="H41" s="616"/>
      <c r="I41" s="616"/>
      <c r="J41" s="616">
        <v>34</v>
      </c>
      <c r="K41" s="616"/>
      <c r="L41" s="616"/>
    </row>
    <row r="42" spans="1:14" ht="14.4" x14ac:dyDescent="0.25">
      <c r="A42" s="865" t="s">
        <v>684</v>
      </c>
      <c r="B42" s="865"/>
      <c r="C42" s="616"/>
      <c r="D42" s="3"/>
      <c r="E42" s="3"/>
      <c r="F42" s="3"/>
      <c r="G42" s="3"/>
      <c r="H42" s="3"/>
      <c r="I42" s="3"/>
      <c r="J42" s="3"/>
      <c r="K42" s="3"/>
      <c r="L42" s="3"/>
    </row>
    <row r="43" spans="1:14" ht="14.4" x14ac:dyDescent="0.25">
      <c r="A43" s="646"/>
      <c r="B43" s="646" t="s">
        <v>661</v>
      </c>
      <c r="C43" s="619"/>
      <c r="D43" s="619"/>
      <c r="E43" s="3"/>
      <c r="F43" s="619">
        <v>175</v>
      </c>
      <c r="G43" s="619">
        <v>200</v>
      </c>
      <c r="H43" s="619">
        <f>SUM(F43:G43)</f>
        <v>375</v>
      </c>
      <c r="I43" s="3"/>
      <c r="J43" s="3"/>
      <c r="K43" s="3"/>
      <c r="L43" s="3"/>
    </row>
    <row r="45" spans="1:14" x14ac:dyDescent="0.25">
      <c r="A45" s="950" t="s">
        <v>744</v>
      </c>
      <c r="B45" s="951"/>
      <c r="C45" s="676">
        <f>COUNT(C6,C8,C10,C16,C23,C24,C31,C32,C34,C35,C36)</f>
        <v>3</v>
      </c>
      <c r="D45" s="676">
        <f t="shared" ref="D45:G45" si="15">COUNT(D6,D8,D10,D16,D23,D24,D35,D34,D36,D32,D31)</f>
        <v>6</v>
      </c>
      <c r="E45" s="676">
        <f t="shared" si="15"/>
        <v>4</v>
      </c>
      <c r="F45" s="676">
        <f t="shared" si="15"/>
        <v>6</v>
      </c>
      <c r="G45" s="676">
        <f t="shared" si="15"/>
        <v>6</v>
      </c>
      <c r="I45" s="677">
        <f>I19+I22+I28</f>
        <v>6075</v>
      </c>
    </row>
    <row r="46" spans="1:14" x14ac:dyDescent="0.25">
      <c r="A46" s="950" t="s">
        <v>742</v>
      </c>
      <c r="B46" s="951"/>
      <c r="C46" s="676">
        <f>SUM(C6+C8+C10+C16+C23+C24+C31+C32+C34+C35+C36)</f>
        <v>21</v>
      </c>
      <c r="D46" s="676">
        <f t="shared" ref="D46:G46" si="16">SUM(D6+D8+D10+D16+D23+D24+D31+D32+D34+D35+D36)</f>
        <v>11</v>
      </c>
      <c r="E46" s="676">
        <f t="shared" si="16"/>
        <v>11</v>
      </c>
      <c r="F46" s="676">
        <f t="shared" si="16"/>
        <v>12</v>
      </c>
      <c r="G46" s="676">
        <f t="shared" si="16"/>
        <v>10</v>
      </c>
      <c r="I46" s="677">
        <f>(C46+D46+E46+F46+G46)*36</f>
        <v>2340</v>
      </c>
      <c r="J46" s="79">
        <f>I46/I45</f>
        <v>0.38518518518518519</v>
      </c>
    </row>
    <row r="47" spans="1:14" ht="13.8" thickBot="1" x14ac:dyDescent="0.3">
      <c r="A47" s="950" t="s">
        <v>745</v>
      </c>
      <c r="B47" s="951"/>
      <c r="C47" s="73">
        <f>C46*C38</f>
        <v>756</v>
      </c>
      <c r="D47" s="73">
        <f t="shared" ref="D47:F47" si="17">D46*D38</f>
        <v>396</v>
      </c>
      <c r="E47" s="73">
        <f t="shared" si="17"/>
        <v>396</v>
      </c>
      <c r="F47" s="73">
        <f t="shared" si="17"/>
        <v>432</v>
      </c>
      <c r="G47" s="73">
        <f>G46*31</f>
        <v>310</v>
      </c>
    </row>
    <row r="48" spans="1:14" ht="16.2" thickBot="1" x14ac:dyDescent="0.3">
      <c r="B48" s="682" t="s">
        <v>746</v>
      </c>
      <c r="C48" s="679">
        <v>648</v>
      </c>
      <c r="D48" s="680">
        <v>216</v>
      </c>
      <c r="E48" s="681">
        <v>216</v>
      </c>
      <c r="F48" s="681">
        <v>180</v>
      </c>
      <c r="G48" s="681">
        <v>160</v>
      </c>
    </row>
  </sheetData>
  <mergeCells count="21">
    <mergeCell ref="A47:B47"/>
    <mergeCell ref="A24:A26"/>
    <mergeCell ref="A27:B27"/>
    <mergeCell ref="A28:B28"/>
    <mergeCell ref="A29:A33"/>
    <mergeCell ref="A1:L1"/>
    <mergeCell ref="A2:L2"/>
    <mergeCell ref="A4:B4"/>
    <mergeCell ref="A5:A19"/>
    <mergeCell ref="A21:B21"/>
    <mergeCell ref="A3:L3"/>
    <mergeCell ref="A22:B22"/>
    <mergeCell ref="A46:B46"/>
    <mergeCell ref="A34:A36"/>
    <mergeCell ref="A45:B45"/>
    <mergeCell ref="A38:B38"/>
    <mergeCell ref="A39:B39"/>
    <mergeCell ref="A40:B40"/>
    <mergeCell ref="A41:B41"/>
    <mergeCell ref="A42:B42"/>
    <mergeCell ref="A37:B37"/>
  </mergeCells>
  <printOptions horizontalCentered="1" verticalCentered="1"/>
  <pageMargins left="0.31496062992125984" right="0.31496062992125984" top="0.35433070866141736" bottom="0.55118110236220474" header="0.31496062992125984" footer="0.31496062992125984"/>
  <pageSetup paperSize="9" scale="66" orientation="landscape" horizontalDpi="4294967293" verticalDpi="300" r:id="rId1"/>
  <headerFooter>
    <oddFooter>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topLeftCell="A37" workbookViewId="0">
      <selection activeCell="D13" sqref="D13"/>
    </sheetView>
  </sheetViews>
  <sheetFormatPr defaultColWidth="9.109375" defaultRowHeight="14.4" x14ac:dyDescent="0.3"/>
  <cols>
    <col min="1" max="2" width="35.44140625" style="360" customWidth="1"/>
    <col min="3" max="3" width="5.88671875" style="175" customWidth="1"/>
    <col min="4" max="4" width="7.33203125" style="175" bestFit="1" customWidth="1"/>
    <col min="5" max="5" width="6.109375" style="360" customWidth="1"/>
    <col min="6" max="7" width="7" style="360" customWidth="1"/>
    <col min="8" max="8" width="5.6640625" style="360" customWidth="1"/>
    <col min="9" max="16384" width="9.109375" style="360"/>
  </cols>
  <sheetData>
    <row r="1" spans="1:15" ht="17.399999999999999" x14ac:dyDescent="0.3">
      <c r="A1" s="517" t="s">
        <v>755</v>
      </c>
      <c r="B1" s="919" t="s">
        <v>587</v>
      </c>
      <c r="C1" s="919"/>
      <c r="D1" s="919"/>
      <c r="E1" s="919"/>
      <c r="F1" s="919"/>
      <c r="G1" s="919"/>
      <c r="H1" s="919"/>
      <c r="I1" s="919"/>
      <c r="J1" s="919"/>
      <c r="K1" s="919"/>
      <c r="L1" s="919"/>
      <c r="M1" s="919"/>
      <c r="N1" s="919"/>
    </row>
    <row r="2" spans="1:15" ht="17.399999999999999" x14ac:dyDescent="0.3">
      <c r="A2" s="545"/>
      <c r="B2" s="925" t="s">
        <v>586</v>
      </c>
      <c r="C2" s="925"/>
      <c r="D2" s="925"/>
      <c r="E2" s="925"/>
      <c r="F2" s="925"/>
      <c r="G2" s="925"/>
      <c r="H2" s="925"/>
      <c r="I2" s="925"/>
      <c r="J2" s="925"/>
      <c r="K2" s="925"/>
      <c r="L2" s="925"/>
      <c r="M2" s="925"/>
      <c r="N2" s="926"/>
    </row>
    <row r="3" spans="1:15" ht="17.399999999999999" x14ac:dyDescent="0.3">
      <c r="A3" s="1009" t="s">
        <v>575</v>
      </c>
      <c r="B3" s="1010"/>
      <c r="C3" s="1010"/>
      <c r="D3" s="1010"/>
      <c r="E3" s="1010"/>
      <c r="F3" s="1010"/>
      <c r="G3" s="1010"/>
      <c r="H3" s="1010"/>
      <c r="I3" s="1010"/>
      <c r="J3" s="1010"/>
      <c r="K3" s="1010"/>
      <c r="L3" s="1010"/>
      <c r="M3" s="1010"/>
      <c r="N3" s="1011"/>
    </row>
    <row r="4" spans="1:15" ht="15.6" x14ac:dyDescent="0.3">
      <c r="A4" s="929" t="s">
        <v>576</v>
      </c>
      <c r="B4" s="930"/>
      <c r="C4" s="930"/>
      <c r="D4" s="930"/>
      <c r="E4" s="930"/>
      <c r="F4" s="930"/>
      <c r="G4" s="930"/>
      <c r="H4" s="930"/>
      <c r="I4" s="930"/>
      <c r="J4" s="930"/>
      <c r="K4" s="930"/>
      <c r="L4" s="930"/>
      <c r="M4" s="930"/>
      <c r="N4" s="931"/>
      <c r="O4" s="361"/>
    </row>
    <row r="5" spans="1:15" ht="15.6" x14ac:dyDescent="0.3">
      <c r="A5" s="969" t="s">
        <v>249</v>
      </c>
      <c r="B5" s="970"/>
      <c r="C5" s="973" t="s">
        <v>305</v>
      </c>
      <c r="D5" s="974"/>
      <c r="E5" s="975" t="s">
        <v>17</v>
      </c>
      <c r="F5" s="976"/>
      <c r="G5" s="977" t="s">
        <v>18</v>
      </c>
      <c r="H5" s="978"/>
      <c r="I5" s="977" t="s">
        <v>21</v>
      </c>
      <c r="J5" s="978"/>
      <c r="K5" s="979" t="s">
        <v>22</v>
      </c>
      <c r="L5" s="980"/>
      <c r="M5" s="981" t="s">
        <v>494</v>
      </c>
      <c r="N5" s="980"/>
      <c r="O5" s="361"/>
    </row>
    <row r="6" spans="1:15" ht="15.6" x14ac:dyDescent="0.3">
      <c r="A6" s="971"/>
      <c r="B6" s="972"/>
      <c r="C6" s="688" t="s">
        <v>438</v>
      </c>
      <c r="D6" s="688" t="s">
        <v>439</v>
      </c>
      <c r="E6" s="597" t="s">
        <v>438</v>
      </c>
      <c r="F6" s="597" t="s">
        <v>439</v>
      </c>
      <c r="G6" s="385" t="s">
        <v>438</v>
      </c>
      <c r="H6" s="385" t="s">
        <v>439</v>
      </c>
      <c r="I6" s="385" t="s">
        <v>438</v>
      </c>
      <c r="J6" s="385" t="s">
        <v>439</v>
      </c>
      <c r="K6" s="384" t="s">
        <v>438</v>
      </c>
      <c r="L6" s="384" t="s">
        <v>439</v>
      </c>
      <c r="M6" s="384" t="s">
        <v>438</v>
      </c>
      <c r="N6" s="384" t="s">
        <v>439</v>
      </c>
      <c r="O6" s="361"/>
    </row>
    <row r="7" spans="1:15" ht="18" customHeight="1" x14ac:dyDescent="0.3">
      <c r="A7" s="962"/>
      <c r="B7" s="382" t="s">
        <v>2</v>
      </c>
      <c r="C7" s="128">
        <v>3</v>
      </c>
      <c r="D7" s="321"/>
      <c r="E7" s="379">
        <v>4</v>
      </c>
      <c r="F7" s="379"/>
      <c r="G7" s="380">
        <v>4</v>
      </c>
      <c r="H7" s="380"/>
      <c r="I7" s="380">
        <v>4</v>
      </c>
      <c r="J7" s="380"/>
      <c r="K7" s="378">
        <v>4</v>
      </c>
      <c r="L7" s="377"/>
      <c r="M7" s="377"/>
      <c r="N7" s="377"/>
      <c r="O7" s="361"/>
    </row>
    <row r="8" spans="1:15" ht="15.6" customHeight="1" x14ac:dyDescent="0.3">
      <c r="A8" s="963"/>
      <c r="B8" s="382" t="s">
        <v>536</v>
      </c>
      <c r="C8" s="128">
        <v>19</v>
      </c>
      <c r="D8" s="321"/>
      <c r="E8" s="379">
        <v>6</v>
      </c>
      <c r="F8" s="379"/>
      <c r="G8" s="394">
        <v>5</v>
      </c>
      <c r="H8" s="380"/>
      <c r="I8" s="380">
        <v>5</v>
      </c>
      <c r="J8" s="380"/>
      <c r="K8" s="379">
        <v>5</v>
      </c>
      <c r="L8" s="377"/>
      <c r="M8" s="510">
        <v>3</v>
      </c>
      <c r="N8" s="377"/>
      <c r="O8" s="361"/>
    </row>
    <row r="9" spans="1:15" ht="15.6" customHeight="1" x14ac:dyDescent="0.3">
      <c r="A9" s="963"/>
      <c r="B9" s="382" t="s">
        <v>537</v>
      </c>
      <c r="C9" s="128"/>
      <c r="D9" s="321"/>
      <c r="E9" s="393">
        <v>2</v>
      </c>
      <c r="F9" s="379"/>
      <c r="G9" s="394">
        <v>2</v>
      </c>
      <c r="H9" s="380"/>
      <c r="I9" s="394">
        <v>2</v>
      </c>
      <c r="J9" s="380"/>
      <c r="K9" s="393"/>
      <c r="L9" s="377"/>
      <c r="M9" s="387"/>
      <c r="N9" s="377"/>
      <c r="O9" s="361"/>
    </row>
    <row r="10" spans="1:15" s="175" customFormat="1" ht="15.75" customHeight="1" x14ac:dyDescent="0.25">
      <c r="A10" s="963"/>
      <c r="B10" s="150" t="s">
        <v>308</v>
      </c>
      <c r="C10" s="181"/>
      <c r="D10" s="181"/>
      <c r="E10" s="128">
        <v>1</v>
      </c>
      <c r="F10" s="181"/>
      <c r="G10" s="596">
        <v>1</v>
      </c>
      <c r="H10" s="224"/>
      <c r="I10" s="511">
        <v>1</v>
      </c>
      <c r="J10" s="380"/>
      <c r="K10" s="393">
        <v>1</v>
      </c>
      <c r="L10" s="379"/>
      <c r="M10" s="188"/>
      <c r="N10" s="188"/>
    </row>
    <row r="11" spans="1:15" ht="14.4" customHeight="1" x14ac:dyDescent="0.3">
      <c r="A11" s="963"/>
      <c r="B11" s="382" t="s">
        <v>19</v>
      </c>
      <c r="C11" s="128">
        <v>3</v>
      </c>
      <c r="D11" s="321"/>
      <c r="E11" s="379">
        <v>3</v>
      </c>
      <c r="F11" s="379"/>
      <c r="G11" s="380">
        <v>3</v>
      </c>
      <c r="H11" s="380"/>
      <c r="I11" s="380">
        <v>3</v>
      </c>
      <c r="J11" s="380"/>
      <c r="K11" s="383">
        <v>3</v>
      </c>
      <c r="L11" s="377"/>
      <c r="M11" s="377"/>
      <c r="N11" s="377"/>
      <c r="O11" s="361"/>
    </row>
    <row r="12" spans="1:15" ht="15.6" x14ac:dyDescent="0.3">
      <c r="A12" s="963"/>
      <c r="B12" s="382" t="s">
        <v>254</v>
      </c>
      <c r="C12" s="181"/>
      <c r="D12" s="321"/>
      <c r="E12" s="379"/>
      <c r="F12" s="379"/>
      <c r="G12" s="380"/>
      <c r="H12" s="380"/>
      <c r="I12" s="380"/>
      <c r="J12" s="380"/>
      <c r="K12" s="383"/>
      <c r="L12" s="377"/>
      <c r="M12" s="377"/>
      <c r="N12" s="377"/>
      <c r="O12" s="361"/>
    </row>
    <row r="13" spans="1:15" ht="29.4" customHeight="1" x14ac:dyDescent="0.3">
      <c r="A13" s="963"/>
      <c r="B13" s="150" t="s">
        <v>255</v>
      </c>
      <c r="C13" s="128">
        <v>2</v>
      </c>
      <c r="D13" s="321"/>
      <c r="E13" s="379">
        <v>2</v>
      </c>
      <c r="F13" s="379"/>
      <c r="G13" s="380">
        <v>2</v>
      </c>
      <c r="H13" s="380"/>
      <c r="I13" s="380">
        <v>3</v>
      </c>
      <c r="J13" s="380"/>
      <c r="K13" s="459">
        <v>4</v>
      </c>
      <c r="L13" s="377"/>
      <c r="M13" s="377"/>
      <c r="N13" s="377"/>
      <c r="O13" s="361"/>
    </row>
    <row r="14" spans="1:15" ht="29.4" customHeight="1" x14ac:dyDescent="0.3">
      <c r="A14" s="963"/>
      <c r="B14" s="343" t="s">
        <v>535</v>
      </c>
      <c r="C14" s="181"/>
      <c r="D14" s="321"/>
      <c r="E14" s="393"/>
      <c r="F14" s="379"/>
      <c r="G14" s="394"/>
      <c r="H14" s="380"/>
      <c r="I14" s="380"/>
      <c r="J14" s="380"/>
      <c r="K14" s="383"/>
      <c r="L14" s="377"/>
      <c r="M14" s="377"/>
      <c r="N14" s="377"/>
      <c r="O14" s="361"/>
    </row>
    <row r="15" spans="1:15" ht="31.2" x14ac:dyDescent="0.3">
      <c r="A15" s="963"/>
      <c r="B15" s="382" t="s">
        <v>561</v>
      </c>
      <c r="C15" s="181"/>
      <c r="D15" s="321"/>
      <c r="E15" s="598">
        <v>2</v>
      </c>
      <c r="F15" s="379"/>
      <c r="G15" s="511">
        <v>2</v>
      </c>
      <c r="H15" s="380"/>
      <c r="I15" s="380"/>
      <c r="J15" s="380"/>
      <c r="K15" s="378"/>
      <c r="L15" s="377"/>
      <c r="M15" s="377"/>
      <c r="N15" s="377"/>
      <c r="O15" s="361"/>
    </row>
    <row r="16" spans="1:15" ht="16.2" customHeight="1" x14ac:dyDescent="0.3">
      <c r="A16" s="963"/>
      <c r="B16" s="382" t="s">
        <v>258</v>
      </c>
      <c r="C16" s="128"/>
      <c r="D16" s="321"/>
      <c r="E16" s="393">
        <v>1</v>
      </c>
      <c r="F16" s="379"/>
      <c r="G16" s="380"/>
      <c r="H16" s="380"/>
      <c r="I16" s="394"/>
      <c r="J16" s="380"/>
      <c r="K16" s="378"/>
      <c r="L16" s="377"/>
      <c r="M16" s="377"/>
      <c r="N16" s="377"/>
      <c r="O16" s="512" t="s">
        <v>562</v>
      </c>
    </row>
    <row r="17" spans="1:15" ht="18" customHeight="1" x14ac:dyDescent="0.3">
      <c r="A17" s="963"/>
      <c r="B17" s="382" t="s">
        <v>7</v>
      </c>
      <c r="C17" s="181">
        <v>3</v>
      </c>
      <c r="D17" s="321"/>
      <c r="E17" s="598">
        <v>2</v>
      </c>
      <c r="F17" s="379"/>
      <c r="G17" s="394"/>
      <c r="H17" s="380"/>
      <c r="I17" s="380"/>
      <c r="J17" s="380"/>
      <c r="K17" s="378"/>
      <c r="L17" s="377"/>
      <c r="M17" s="377"/>
      <c r="N17" s="377"/>
      <c r="O17" s="361"/>
    </row>
    <row r="18" spans="1:15" ht="59.4" customHeight="1" x14ac:dyDescent="0.3">
      <c r="A18" s="963"/>
      <c r="B18" s="382" t="s">
        <v>493</v>
      </c>
      <c r="C18" s="181"/>
      <c r="D18" s="321"/>
      <c r="E18" s="379"/>
      <c r="F18" s="379"/>
      <c r="G18" s="380"/>
      <c r="H18" s="380"/>
      <c r="I18" s="380">
        <v>2</v>
      </c>
      <c r="J18" s="380"/>
      <c r="K18" s="378">
        <v>2</v>
      </c>
      <c r="L18" s="377"/>
      <c r="M18" s="377"/>
      <c r="N18" s="377"/>
      <c r="O18" s="361"/>
    </row>
    <row r="19" spans="1:15" ht="18.600000000000001" customHeight="1" x14ac:dyDescent="0.3">
      <c r="A19" s="963"/>
      <c r="B19" s="150" t="s">
        <v>4</v>
      </c>
      <c r="C19" s="181">
        <v>5</v>
      </c>
      <c r="D19" s="321"/>
      <c r="E19" s="379">
        <v>5</v>
      </c>
      <c r="F19" s="379"/>
      <c r="G19" s="380">
        <v>5</v>
      </c>
      <c r="H19" s="380"/>
      <c r="I19" s="380">
        <v>5</v>
      </c>
      <c r="J19" s="380"/>
      <c r="K19" s="378">
        <v>5</v>
      </c>
      <c r="L19" s="377"/>
      <c r="M19" s="377"/>
      <c r="N19" s="377"/>
      <c r="O19" s="361"/>
    </row>
    <row r="20" spans="1:15" ht="16.95" customHeight="1" x14ac:dyDescent="0.3">
      <c r="A20" s="964"/>
      <c r="B20" s="381" t="s">
        <v>23</v>
      </c>
      <c r="C20" s="181">
        <v>1</v>
      </c>
      <c r="D20" s="321"/>
      <c r="E20" s="379">
        <v>1</v>
      </c>
      <c r="F20" s="379"/>
      <c r="G20" s="380">
        <v>1</v>
      </c>
      <c r="H20" s="380"/>
      <c r="I20" s="380">
        <v>1</v>
      </c>
      <c r="J20" s="380"/>
      <c r="K20" s="378">
        <v>1</v>
      </c>
      <c r="L20" s="377"/>
      <c r="M20" s="388">
        <v>1</v>
      </c>
      <c r="N20" s="377"/>
      <c r="O20" s="361"/>
    </row>
    <row r="21" spans="1:15" ht="15.6" customHeight="1" x14ac:dyDescent="0.3">
      <c r="A21" s="1012" t="s">
        <v>470</v>
      </c>
      <c r="B21" s="1013"/>
      <c r="C21" s="181"/>
      <c r="D21" s="321"/>
      <c r="E21" s="965">
        <v>8</v>
      </c>
      <c r="F21" s="966"/>
      <c r="G21" s="967">
        <v>12</v>
      </c>
      <c r="H21" s="968"/>
      <c r="I21" s="967">
        <v>6</v>
      </c>
      <c r="J21" s="968"/>
      <c r="K21" s="985">
        <v>7</v>
      </c>
      <c r="L21" s="986"/>
      <c r="M21" s="985">
        <v>31</v>
      </c>
      <c r="N21" s="986"/>
      <c r="O21" s="361"/>
    </row>
    <row r="22" spans="1:15" ht="45.75" customHeight="1" x14ac:dyDescent="0.3">
      <c r="A22" s="987" t="s">
        <v>569</v>
      </c>
      <c r="B22" s="988"/>
      <c r="C22" s="965"/>
      <c r="D22" s="966"/>
      <c r="E22" s="987">
        <v>0</v>
      </c>
      <c r="F22" s="988"/>
      <c r="G22" s="987">
        <v>0</v>
      </c>
      <c r="H22" s="988"/>
      <c r="I22" s="987">
        <v>5</v>
      </c>
      <c r="J22" s="988"/>
      <c r="K22" s="987">
        <v>5</v>
      </c>
      <c r="L22" s="988"/>
      <c r="M22" s="989"/>
      <c r="N22" s="990"/>
      <c r="O22" s="361"/>
    </row>
    <row r="23" spans="1:15" ht="25.2" customHeight="1" x14ac:dyDescent="0.3">
      <c r="A23" s="466" t="s">
        <v>310</v>
      </c>
      <c r="B23" s="376" t="s">
        <v>263</v>
      </c>
      <c r="C23" s="942"/>
      <c r="D23" s="943"/>
      <c r="E23" s="599"/>
      <c r="F23" s="599"/>
      <c r="G23" s="375"/>
      <c r="H23" s="375"/>
      <c r="I23" s="375"/>
      <c r="J23" s="375"/>
      <c r="K23" s="374"/>
      <c r="L23" s="374"/>
      <c r="M23" s="368">
        <v>0.5</v>
      </c>
      <c r="N23" s="368"/>
      <c r="O23" s="361"/>
    </row>
    <row r="24" spans="1:15" ht="45" customHeight="1" x14ac:dyDescent="0.3">
      <c r="A24" s="466" t="s">
        <v>311</v>
      </c>
      <c r="B24" s="376" t="s">
        <v>312</v>
      </c>
      <c r="C24" s="206"/>
      <c r="D24" s="206"/>
      <c r="E24" s="599"/>
      <c r="F24" s="599"/>
      <c r="G24" s="375"/>
      <c r="H24" s="375"/>
      <c r="I24" s="375"/>
      <c r="J24" s="375"/>
      <c r="K24" s="374"/>
      <c r="L24" s="374"/>
      <c r="M24" s="368">
        <v>2</v>
      </c>
      <c r="N24" s="368"/>
      <c r="O24" s="361"/>
    </row>
    <row r="25" spans="1:15" ht="16.95" customHeight="1" x14ac:dyDescent="0.3">
      <c r="A25" s="982" t="s">
        <v>492</v>
      </c>
      <c r="B25" s="371" t="s">
        <v>491</v>
      </c>
      <c r="C25" s="206"/>
      <c r="D25" s="206"/>
      <c r="E25" s="600"/>
      <c r="F25" s="600">
        <v>1</v>
      </c>
      <c r="G25" s="373"/>
      <c r="H25" s="373">
        <v>1</v>
      </c>
      <c r="I25" s="373"/>
      <c r="J25" s="373">
        <v>1</v>
      </c>
      <c r="K25" s="368"/>
      <c r="L25" s="368">
        <v>1</v>
      </c>
      <c r="M25" s="368"/>
      <c r="N25" s="368"/>
      <c r="O25" s="361"/>
    </row>
    <row r="26" spans="1:15" ht="18.600000000000001" customHeight="1" x14ac:dyDescent="0.3">
      <c r="A26" s="983"/>
      <c r="B26" s="371" t="s">
        <v>315</v>
      </c>
      <c r="C26" s="206"/>
      <c r="D26" s="206"/>
      <c r="E26" s="601"/>
      <c r="F26" s="600"/>
      <c r="G26" s="373"/>
      <c r="H26" s="373">
        <v>1</v>
      </c>
      <c r="I26" s="373"/>
      <c r="J26" s="373">
        <v>1</v>
      </c>
      <c r="K26" s="368"/>
      <c r="L26" s="368">
        <v>1</v>
      </c>
      <c r="M26" s="368"/>
      <c r="N26" s="368"/>
      <c r="O26" s="361"/>
    </row>
    <row r="27" spans="1:15" ht="18.600000000000001" customHeight="1" x14ac:dyDescent="0.3">
      <c r="A27" s="984"/>
      <c r="B27" s="371" t="s">
        <v>166</v>
      </c>
      <c r="C27" s="206"/>
      <c r="D27" s="206"/>
      <c r="E27" s="600">
        <v>1</v>
      </c>
      <c r="F27" s="600"/>
      <c r="G27" s="373">
        <v>1</v>
      </c>
      <c r="H27" s="373"/>
      <c r="I27" s="373"/>
      <c r="J27" s="373"/>
      <c r="K27" s="368">
        <v>1</v>
      </c>
      <c r="L27" s="368"/>
      <c r="M27" s="368"/>
      <c r="N27" s="368"/>
      <c r="O27" s="361"/>
    </row>
    <row r="28" spans="1:15" ht="15.6" customHeight="1" x14ac:dyDescent="0.3">
      <c r="A28" s="982" t="s">
        <v>488</v>
      </c>
      <c r="B28" s="371" t="s">
        <v>541</v>
      </c>
      <c r="C28" s="206"/>
      <c r="D28" s="206"/>
      <c r="E28" s="600"/>
      <c r="F28" s="600">
        <v>1</v>
      </c>
      <c r="G28" s="373"/>
      <c r="H28" s="386">
        <v>2</v>
      </c>
      <c r="I28" s="373"/>
      <c r="J28" s="373"/>
      <c r="K28" s="368"/>
      <c r="L28" s="368"/>
      <c r="M28" s="368"/>
      <c r="N28" s="368"/>
      <c r="O28" s="361"/>
    </row>
    <row r="29" spans="1:15" ht="16.2" customHeight="1" x14ac:dyDescent="0.3">
      <c r="A29" s="984"/>
      <c r="B29" s="371" t="s">
        <v>390</v>
      </c>
      <c r="C29" s="206"/>
      <c r="D29" s="206"/>
      <c r="E29" s="601">
        <v>3</v>
      </c>
      <c r="F29" s="600"/>
      <c r="G29" s="389">
        <v>3</v>
      </c>
      <c r="H29" s="373"/>
      <c r="I29" s="389">
        <v>4</v>
      </c>
      <c r="J29" s="373"/>
      <c r="K29" s="509">
        <v>3</v>
      </c>
      <c r="L29" s="369"/>
      <c r="M29" s="368">
        <v>3</v>
      </c>
      <c r="N29" s="368"/>
      <c r="O29" s="361"/>
    </row>
    <row r="30" spans="1:15" ht="13.95" customHeight="1" x14ac:dyDescent="0.3">
      <c r="A30" s="982" t="s">
        <v>485</v>
      </c>
      <c r="B30" s="371" t="s">
        <v>484</v>
      </c>
      <c r="C30" s="206"/>
      <c r="D30" s="206"/>
      <c r="E30" s="600">
        <v>1</v>
      </c>
      <c r="F30" s="600"/>
      <c r="G30" s="373">
        <v>1</v>
      </c>
      <c r="H30" s="386"/>
      <c r="I30" s="373"/>
      <c r="J30" s="373"/>
      <c r="K30" s="368"/>
      <c r="L30" s="368"/>
      <c r="M30" s="368"/>
      <c r="N30" s="368"/>
      <c r="O30" s="361"/>
    </row>
    <row r="31" spans="1:15" ht="15" customHeight="1" x14ac:dyDescent="0.3">
      <c r="A31" s="983"/>
      <c r="B31" s="371" t="s">
        <v>542</v>
      </c>
      <c r="C31" s="206"/>
      <c r="D31" s="206"/>
      <c r="E31" s="600"/>
      <c r="F31" s="600"/>
      <c r="G31" s="373"/>
      <c r="H31" s="373">
        <v>2</v>
      </c>
      <c r="I31" s="373"/>
      <c r="J31" s="373"/>
      <c r="K31" s="368"/>
      <c r="L31" s="368">
        <v>1</v>
      </c>
      <c r="M31" s="368"/>
      <c r="N31" s="368"/>
      <c r="O31" s="361"/>
    </row>
    <row r="32" spans="1:15" ht="33" customHeight="1" x14ac:dyDescent="0.3">
      <c r="A32" s="466" t="s">
        <v>482</v>
      </c>
      <c r="B32" s="371" t="s">
        <v>543</v>
      </c>
      <c r="C32" s="206"/>
      <c r="D32" s="206"/>
      <c r="E32" s="602"/>
      <c r="F32" s="603">
        <v>1</v>
      </c>
      <c r="G32" s="370"/>
      <c r="H32" s="370">
        <v>1</v>
      </c>
      <c r="I32" s="373"/>
      <c r="J32" s="373"/>
      <c r="K32" s="368"/>
      <c r="L32" s="368"/>
      <c r="M32" s="369"/>
      <c r="N32" s="368"/>
      <c r="O32" s="361"/>
    </row>
    <row r="33" spans="1:15" ht="13.5" customHeight="1" x14ac:dyDescent="0.3">
      <c r="A33" s="544" t="s">
        <v>480</v>
      </c>
      <c r="B33" s="536" t="s">
        <v>479</v>
      </c>
      <c r="C33" s="206"/>
      <c r="D33" s="206"/>
      <c r="E33" s="600"/>
      <c r="F33" s="604"/>
      <c r="G33" s="386"/>
      <c r="H33" s="386"/>
      <c r="I33" s="386"/>
      <c r="J33" s="386">
        <v>1</v>
      </c>
      <c r="K33" s="537"/>
      <c r="L33" s="537">
        <v>2</v>
      </c>
      <c r="M33" s="392"/>
      <c r="N33" s="391"/>
      <c r="O33" s="361"/>
    </row>
    <row r="34" spans="1:15" ht="15.6" customHeight="1" x14ac:dyDescent="0.3">
      <c r="A34" s="544" t="s">
        <v>477</v>
      </c>
      <c r="B34" s="536" t="s">
        <v>476</v>
      </c>
      <c r="C34" s="155"/>
      <c r="D34" s="155"/>
      <c r="E34" s="600"/>
      <c r="F34" s="604"/>
      <c r="G34" s="386"/>
      <c r="H34" s="386"/>
      <c r="I34" s="386"/>
      <c r="J34" s="386">
        <v>3</v>
      </c>
      <c r="K34" s="537"/>
      <c r="L34" s="537">
        <v>3</v>
      </c>
      <c r="M34" s="392"/>
      <c r="N34" s="391"/>
      <c r="O34" s="361"/>
    </row>
    <row r="35" spans="1:15" ht="15.6" x14ac:dyDescent="0.3">
      <c r="A35" s="544" t="s">
        <v>474</v>
      </c>
      <c r="B35" s="536" t="s">
        <v>473</v>
      </c>
      <c r="C35" s="155"/>
      <c r="D35" s="155"/>
      <c r="E35" s="600"/>
      <c r="F35" s="604"/>
      <c r="G35" s="386"/>
      <c r="H35" s="386"/>
      <c r="I35" s="386"/>
      <c r="J35" s="386">
        <v>1</v>
      </c>
      <c r="K35" s="537"/>
      <c r="L35" s="537"/>
      <c r="M35" s="392"/>
      <c r="N35" s="391"/>
      <c r="O35" s="361"/>
    </row>
    <row r="36" spans="1:15" ht="15.75" customHeight="1" x14ac:dyDescent="0.3">
      <c r="A36" s="991" t="s">
        <v>507</v>
      </c>
      <c r="B36" s="390" t="s">
        <v>329</v>
      </c>
      <c r="C36" s="155"/>
      <c r="D36" s="155"/>
      <c r="E36" s="605"/>
      <c r="F36" s="605"/>
      <c r="G36" s="363"/>
      <c r="H36" s="363"/>
      <c r="I36" s="363"/>
      <c r="J36" s="482"/>
      <c r="K36" s="365"/>
      <c r="L36" s="365"/>
      <c r="M36" s="365">
        <v>5.5</v>
      </c>
      <c r="N36" s="365"/>
      <c r="O36" s="361"/>
    </row>
    <row r="37" spans="1:15" ht="15.6" x14ac:dyDescent="0.3">
      <c r="A37" s="992"/>
      <c r="B37" s="390" t="s">
        <v>544</v>
      </c>
      <c r="C37" s="155"/>
      <c r="D37" s="155"/>
      <c r="E37" s="605"/>
      <c r="F37" s="605"/>
      <c r="G37" s="363"/>
      <c r="H37" s="363"/>
      <c r="I37" s="363"/>
      <c r="J37" s="482"/>
      <c r="K37" s="365"/>
      <c r="L37" s="365"/>
      <c r="M37" s="365"/>
      <c r="N37" s="365">
        <v>8</v>
      </c>
      <c r="O37" s="361"/>
    </row>
    <row r="38" spans="1:15" ht="15.75" customHeight="1" x14ac:dyDescent="0.3">
      <c r="A38" s="991" t="s">
        <v>509</v>
      </c>
      <c r="B38" s="390" t="s">
        <v>332</v>
      </c>
      <c r="C38" s="155"/>
      <c r="D38" s="155"/>
      <c r="E38" s="605"/>
      <c r="F38" s="605"/>
      <c r="G38" s="363"/>
      <c r="H38" s="363"/>
      <c r="I38" s="363"/>
      <c r="J38" s="482"/>
      <c r="K38" s="365"/>
      <c r="L38" s="365"/>
      <c r="M38" s="365">
        <v>1</v>
      </c>
      <c r="N38" s="365"/>
      <c r="O38" s="361"/>
    </row>
    <row r="39" spans="1:15" ht="15.6" x14ac:dyDescent="0.3">
      <c r="A39" s="993"/>
      <c r="B39" s="390" t="s">
        <v>545</v>
      </c>
      <c r="C39" s="155"/>
      <c r="D39" s="155"/>
      <c r="E39" s="605"/>
      <c r="F39" s="605"/>
      <c r="G39" s="363"/>
      <c r="H39" s="363"/>
      <c r="I39" s="363"/>
      <c r="J39" s="482"/>
      <c r="K39" s="365"/>
      <c r="L39" s="365"/>
      <c r="M39" s="388"/>
      <c r="N39" s="365">
        <v>11</v>
      </c>
      <c r="O39" s="361"/>
    </row>
    <row r="40" spans="1:15" ht="15.6" x14ac:dyDescent="0.3">
      <c r="A40" s="994" t="s">
        <v>14</v>
      </c>
      <c r="B40" s="995"/>
      <c r="C40" s="155"/>
      <c r="D40" s="155"/>
      <c r="E40" s="606"/>
      <c r="F40" s="606"/>
      <c r="G40" s="367"/>
      <c r="H40" s="367">
        <v>140</v>
      </c>
      <c r="I40" s="367"/>
      <c r="J40" s="367">
        <v>140</v>
      </c>
      <c r="K40" s="366"/>
      <c r="L40" s="364"/>
      <c r="M40" s="364"/>
      <c r="N40" s="364"/>
      <c r="O40" s="361"/>
    </row>
    <row r="41" spans="1:15" ht="15.6" x14ac:dyDescent="0.3">
      <c r="A41" s="996" t="s">
        <v>285</v>
      </c>
      <c r="B41" s="997"/>
      <c r="C41" s="155">
        <f>SUM(C7:C22)</f>
        <v>36</v>
      </c>
      <c r="D41" s="155"/>
      <c r="E41" s="605">
        <f>SUM(E7:E20)</f>
        <v>29</v>
      </c>
      <c r="F41" s="605"/>
      <c r="G41" s="363">
        <f>SUM(G7:G20)</f>
        <v>25</v>
      </c>
      <c r="H41" s="363"/>
      <c r="I41" s="363">
        <f>SUM(I7:I20)</f>
        <v>26</v>
      </c>
      <c r="J41" s="482"/>
      <c r="K41" s="362">
        <f>SUM(K7:K20)</f>
        <v>25</v>
      </c>
      <c r="L41" s="364"/>
      <c r="M41" s="362">
        <f>SUM(M7:M20)</f>
        <v>4</v>
      </c>
      <c r="N41" s="364"/>
      <c r="O41" s="361"/>
    </row>
    <row r="42" spans="1:15" ht="15.6" x14ac:dyDescent="0.3">
      <c r="A42" s="996" t="s">
        <v>170</v>
      </c>
      <c r="B42" s="997"/>
      <c r="C42" s="155">
        <f>SUM(C27:C35)</f>
        <v>0</v>
      </c>
      <c r="D42" s="155">
        <f>SUM(D27:D35)</f>
        <v>0</v>
      </c>
      <c r="E42" s="605">
        <f t="shared" ref="E42:N42" si="0">SUM(E23:E39)</f>
        <v>5</v>
      </c>
      <c r="F42" s="605">
        <f t="shared" si="0"/>
        <v>3</v>
      </c>
      <c r="G42" s="363">
        <f t="shared" si="0"/>
        <v>5</v>
      </c>
      <c r="H42" s="363">
        <f t="shared" si="0"/>
        <v>7</v>
      </c>
      <c r="I42" s="363">
        <f t="shared" si="0"/>
        <v>4</v>
      </c>
      <c r="J42" s="363">
        <f t="shared" si="0"/>
        <v>7</v>
      </c>
      <c r="K42" s="362">
        <f t="shared" si="0"/>
        <v>4</v>
      </c>
      <c r="L42" s="362">
        <f t="shared" si="0"/>
        <v>8</v>
      </c>
      <c r="M42" s="362">
        <f t="shared" si="0"/>
        <v>12</v>
      </c>
      <c r="N42" s="362">
        <f t="shared" si="0"/>
        <v>19</v>
      </c>
      <c r="O42" s="361"/>
    </row>
    <row r="43" spans="1:15" ht="15.6" x14ac:dyDescent="0.3">
      <c r="A43" s="996" t="s">
        <v>286</v>
      </c>
      <c r="B43" s="997"/>
      <c r="C43" s="942">
        <f>SUM(C41:D42)</f>
        <v>36</v>
      </c>
      <c r="D43" s="943"/>
      <c r="E43" s="965">
        <f>SUM(E41:F42)</f>
        <v>37</v>
      </c>
      <c r="F43" s="966"/>
      <c r="G43" s="967">
        <f>SUM(G41:H42)</f>
        <v>37</v>
      </c>
      <c r="H43" s="968"/>
      <c r="I43" s="967">
        <f>SUM(I41:J42)</f>
        <v>37</v>
      </c>
      <c r="J43" s="968"/>
      <c r="K43" s="1000">
        <f>SUM(K41:L42)</f>
        <v>37</v>
      </c>
      <c r="L43" s="1001"/>
      <c r="M43" s="1000">
        <f>SUM(M41:N42)</f>
        <v>35</v>
      </c>
      <c r="N43" s="1001"/>
      <c r="O43" s="361"/>
    </row>
    <row r="44" spans="1:15" ht="15.6" x14ac:dyDescent="0.3">
      <c r="A44" s="1017" t="s">
        <v>287</v>
      </c>
      <c r="B44" s="1018"/>
      <c r="C44" s="1002">
        <f>C45-C43</f>
        <v>4</v>
      </c>
      <c r="D44" s="1003"/>
      <c r="E44" s="1004">
        <f>E45-E43</f>
        <v>3</v>
      </c>
      <c r="F44" s="1005"/>
      <c r="G44" s="1006">
        <f>G45-G43</f>
        <v>4</v>
      </c>
      <c r="H44" s="1007"/>
      <c r="I44" s="1006">
        <f>I45-I43</f>
        <v>3</v>
      </c>
      <c r="J44" s="1007"/>
      <c r="K44" s="998">
        <f>K45-K43</f>
        <v>3</v>
      </c>
      <c r="L44" s="999"/>
      <c r="M44" s="998">
        <f>M45-M43</f>
        <v>5</v>
      </c>
      <c r="N44" s="999"/>
      <c r="O44" s="361"/>
    </row>
    <row r="45" spans="1:15" ht="15.6" x14ac:dyDescent="0.3">
      <c r="A45" s="1017" t="s">
        <v>288</v>
      </c>
      <c r="B45" s="1018"/>
      <c r="C45" s="973">
        <v>40</v>
      </c>
      <c r="D45" s="974"/>
      <c r="E45" s="1019">
        <v>40</v>
      </c>
      <c r="F45" s="1020"/>
      <c r="G45" s="1021">
        <v>41</v>
      </c>
      <c r="H45" s="1022"/>
      <c r="I45" s="1021">
        <v>40</v>
      </c>
      <c r="J45" s="1022"/>
      <c r="K45" s="1015">
        <v>40</v>
      </c>
      <c r="L45" s="1016"/>
      <c r="M45" s="1015">
        <v>40</v>
      </c>
      <c r="N45" s="1016"/>
      <c r="O45" s="361"/>
    </row>
    <row r="46" spans="1:15" ht="15.6" x14ac:dyDescent="0.3">
      <c r="A46" s="920" t="s">
        <v>570</v>
      </c>
      <c r="B46" s="1014"/>
      <c r="C46" s="689"/>
      <c r="D46" s="690"/>
      <c r="E46" s="525"/>
      <c r="F46" s="525"/>
      <c r="G46" s="525"/>
      <c r="H46" s="525"/>
      <c r="I46" s="525"/>
      <c r="J46" s="525"/>
      <c r="K46" s="525"/>
      <c r="L46" s="525"/>
      <c r="M46" s="540"/>
      <c r="N46" s="541"/>
      <c r="O46" s="361"/>
    </row>
    <row r="47" spans="1:15" ht="15.6" x14ac:dyDescent="0.3">
      <c r="A47" s="922" t="s">
        <v>571</v>
      </c>
      <c r="B47" s="1008"/>
      <c r="C47" s="691"/>
      <c r="D47" s="692"/>
      <c r="E47" s="528"/>
      <c r="F47" s="528"/>
      <c r="G47" s="528"/>
      <c r="H47" s="528"/>
      <c r="I47" s="528"/>
      <c r="J47" s="528"/>
      <c r="K47" s="528"/>
      <c r="L47" s="528"/>
      <c r="M47" s="542"/>
      <c r="N47" s="543"/>
      <c r="O47" s="361"/>
    </row>
    <row r="48" spans="1:15" ht="16.2" thickBot="1" x14ac:dyDescent="0.35">
      <c r="A48" s="531"/>
      <c r="B48" s="523" t="s">
        <v>577</v>
      </c>
      <c r="C48" s="693"/>
      <c r="D48" s="693"/>
      <c r="E48" s="530"/>
      <c r="F48" s="530"/>
      <c r="G48" s="539"/>
      <c r="H48" s="539"/>
      <c r="I48" s="532"/>
      <c r="J48" s="532">
        <v>3</v>
      </c>
      <c r="K48" s="532"/>
      <c r="L48" s="532">
        <v>3</v>
      </c>
      <c r="M48" s="530"/>
      <c r="N48" s="530"/>
      <c r="O48" s="361"/>
    </row>
    <row r="49" spans="1:15" ht="16.2" thickBot="1" x14ac:dyDescent="0.35">
      <c r="A49" s="532"/>
      <c r="B49" s="523" t="s">
        <v>578</v>
      </c>
      <c r="C49" s="346"/>
      <c r="D49" s="346"/>
      <c r="E49" s="349"/>
      <c r="F49" s="349"/>
      <c r="G49" s="538"/>
      <c r="H49" s="538"/>
      <c r="I49" s="533"/>
      <c r="J49" s="533">
        <v>2</v>
      </c>
      <c r="K49" s="533"/>
      <c r="L49" s="533">
        <v>2</v>
      </c>
      <c r="M49" s="349"/>
      <c r="N49" s="349"/>
      <c r="O49" s="361"/>
    </row>
    <row r="50" spans="1:15" x14ac:dyDescent="0.3">
      <c r="A50" s="361"/>
      <c r="B50" s="361"/>
      <c r="E50" s="361"/>
      <c r="F50" s="361"/>
      <c r="G50" s="361"/>
      <c r="H50" s="361"/>
      <c r="I50" s="361"/>
      <c r="J50" s="361"/>
      <c r="K50" s="361"/>
      <c r="L50" s="361"/>
      <c r="M50" s="361"/>
      <c r="N50" s="361"/>
    </row>
    <row r="51" spans="1:15" x14ac:dyDescent="0.3">
      <c r="A51" s="361"/>
      <c r="B51" s="361"/>
      <c r="C51" s="961"/>
      <c r="D51" s="961"/>
      <c r="E51" s="961"/>
      <c r="F51" s="961"/>
      <c r="G51" s="961"/>
      <c r="H51" s="961"/>
      <c r="I51" s="961"/>
      <c r="J51" s="961"/>
      <c r="K51" s="961"/>
      <c r="L51" s="961"/>
      <c r="M51" s="361"/>
      <c r="N51" s="361"/>
    </row>
    <row r="52" spans="1:15" x14ac:dyDescent="0.3">
      <c r="A52" s="361" t="s">
        <v>293</v>
      </c>
      <c r="B52" s="361"/>
      <c r="E52" s="361"/>
      <c r="F52" s="361"/>
      <c r="G52" s="361"/>
      <c r="H52" s="361"/>
      <c r="I52" s="361"/>
      <c r="J52" s="361"/>
      <c r="K52" s="361"/>
      <c r="L52" s="361"/>
      <c r="M52" s="361"/>
      <c r="N52" s="361"/>
    </row>
    <row r="53" spans="1:15" x14ac:dyDescent="0.3">
      <c r="A53" s="361" t="s">
        <v>294</v>
      </c>
      <c r="B53" s="361"/>
      <c r="E53" s="361"/>
      <c r="F53" s="361"/>
      <c r="G53" s="361"/>
      <c r="H53" s="361"/>
      <c r="I53" s="361"/>
      <c r="J53" s="361"/>
      <c r="K53" s="361"/>
      <c r="L53" s="361"/>
      <c r="M53" s="361"/>
      <c r="N53" s="361"/>
    </row>
    <row r="54" spans="1:15" x14ac:dyDescent="0.3">
      <c r="A54" s="361" t="s">
        <v>295</v>
      </c>
      <c r="B54" s="361"/>
      <c r="E54" s="361"/>
      <c r="F54" s="361"/>
      <c r="G54" s="361"/>
      <c r="H54" s="361"/>
      <c r="I54" s="361"/>
      <c r="J54" s="361"/>
      <c r="K54" s="361"/>
      <c r="L54" s="361"/>
      <c r="M54" s="361"/>
      <c r="N54" s="361"/>
    </row>
    <row r="55" spans="1:15" x14ac:dyDescent="0.3">
      <c r="A55" s="361"/>
      <c r="B55" s="361"/>
      <c r="E55" s="361"/>
      <c r="F55" s="361"/>
      <c r="G55" s="361"/>
      <c r="H55" s="361"/>
      <c r="I55" s="361"/>
      <c r="J55" s="361"/>
      <c r="K55" s="361"/>
      <c r="L55" s="361"/>
      <c r="M55" s="361"/>
      <c r="N55" s="361"/>
    </row>
    <row r="56" spans="1:15" x14ac:dyDescent="0.3">
      <c r="A56" s="361"/>
      <c r="B56" s="361"/>
      <c r="E56" s="361"/>
      <c r="F56" s="361"/>
      <c r="G56" s="361"/>
      <c r="H56" s="361"/>
      <c r="I56" s="361"/>
      <c r="J56" s="361"/>
      <c r="K56" s="361"/>
      <c r="L56" s="361"/>
      <c r="M56" s="361"/>
      <c r="N56" s="361"/>
    </row>
    <row r="57" spans="1:15" x14ac:dyDescent="0.3">
      <c r="A57" s="361"/>
      <c r="B57" s="361"/>
      <c r="E57" s="361"/>
      <c r="F57" s="361"/>
      <c r="G57" s="361"/>
      <c r="H57" s="361"/>
      <c r="I57" s="361"/>
      <c r="J57" s="361"/>
      <c r="K57" s="361"/>
      <c r="L57" s="361"/>
      <c r="M57" s="361"/>
      <c r="N57" s="361"/>
    </row>
  </sheetData>
  <mergeCells count="62">
    <mergeCell ref="A47:B47"/>
    <mergeCell ref="B2:N2"/>
    <mergeCell ref="B1:N1"/>
    <mergeCell ref="A3:N3"/>
    <mergeCell ref="A21:B21"/>
    <mergeCell ref="A22:B22"/>
    <mergeCell ref="A46:B46"/>
    <mergeCell ref="M45:N45"/>
    <mergeCell ref="A45:B45"/>
    <mergeCell ref="C45:D45"/>
    <mergeCell ref="E45:F45"/>
    <mergeCell ref="G45:H45"/>
    <mergeCell ref="I45:J45"/>
    <mergeCell ref="K45:L45"/>
    <mergeCell ref="M43:N43"/>
    <mergeCell ref="A44:B44"/>
    <mergeCell ref="M44:N44"/>
    <mergeCell ref="A43:B43"/>
    <mergeCell ref="C43:D43"/>
    <mergeCell ref="E43:F43"/>
    <mergeCell ref="G43:H43"/>
    <mergeCell ref="I43:J43"/>
    <mergeCell ref="K43:L43"/>
    <mergeCell ref="C44:D44"/>
    <mergeCell ref="E44:F44"/>
    <mergeCell ref="G44:H44"/>
    <mergeCell ref="I44:J44"/>
    <mergeCell ref="K44:L44"/>
    <mergeCell ref="A36:A37"/>
    <mergeCell ref="A38:A39"/>
    <mergeCell ref="A40:B40"/>
    <mergeCell ref="A41:B41"/>
    <mergeCell ref="A42:B42"/>
    <mergeCell ref="C23:D23"/>
    <mergeCell ref="A25:A27"/>
    <mergeCell ref="A28:A29"/>
    <mergeCell ref="A30:A31"/>
    <mergeCell ref="M21:N21"/>
    <mergeCell ref="E22:F22"/>
    <mergeCell ref="G22:H22"/>
    <mergeCell ref="I22:J22"/>
    <mergeCell ref="K22:L22"/>
    <mergeCell ref="M22:N22"/>
    <mergeCell ref="K21:L21"/>
    <mergeCell ref="C22:D22"/>
    <mergeCell ref="A7:A20"/>
    <mergeCell ref="E21:F21"/>
    <mergeCell ref="G21:H21"/>
    <mergeCell ref="I21:J21"/>
    <mergeCell ref="A4:N4"/>
    <mergeCell ref="A5:B6"/>
    <mergeCell ref="C5:D5"/>
    <mergeCell ref="E5:F5"/>
    <mergeCell ref="G5:H5"/>
    <mergeCell ref="I5:J5"/>
    <mergeCell ref="K5:L5"/>
    <mergeCell ref="M5:N5"/>
    <mergeCell ref="C51:D51"/>
    <mergeCell ref="E51:F51"/>
    <mergeCell ref="G51:H51"/>
    <mergeCell ref="I51:J51"/>
    <mergeCell ref="K51:L51"/>
  </mergeCells>
  <printOptions horizontalCentered="1" verticalCentered="1"/>
  <pageMargins left="0.51181102362204722" right="0.51181102362204722" top="0.35433070866141736" bottom="0.74803149606299213" header="0.31496062992125984" footer="0.31496062992125984"/>
  <pageSetup paperSize="9" scale="54" orientation="landscape" horizontalDpi="4294967293" r:id="rId1"/>
  <headerFooter>
    <oddFooter>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topLeftCell="A43" workbookViewId="0">
      <selection activeCell="A2" sqref="A2"/>
    </sheetView>
  </sheetViews>
  <sheetFormatPr defaultColWidth="9.109375" defaultRowHeight="14.4" x14ac:dyDescent="0.3"/>
  <cols>
    <col min="1" max="1" width="29.33203125" style="360" customWidth="1"/>
    <col min="2" max="2" width="35.44140625" style="360" customWidth="1"/>
    <col min="3" max="3" width="5.88671875" style="175" customWidth="1"/>
    <col min="4" max="4" width="7.33203125" style="175" bestFit="1" customWidth="1"/>
    <col min="5" max="5" width="6.109375" style="360" customWidth="1"/>
    <col min="6" max="7" width="7" style="360" customWidth="1"/>
    <col min="8" max="8" width="5.6640625" style="360" customWidth="1"/>
    <col min="9" max="16384" width="9.109375" style="360"/>
  </cols>
  <sheetData>
    <row r="1" spans="1:15" ht="17.399999999999999" x14ac:dyDescent="0.3">
      <c r="A1" s="517" t="s">
        <v>574</v>
      </c>
      <c r="B1" s="919" t="s">
        <v>593</v>
      </c>
      <c r="C1" s="919"/>
      <c r="D1" s="919"/>
      <c r="E1" s="919"/>
      <c r="F1" s="919"/>
      <c r="G1" s="919"/>
      <c r="H1" s="919"/>
      <c r="I1" s="919"/>
      <c r="J1" s="919"/>
      <c r="K1" s="919"/>
      <c r="L1" s="919"/>
      <c r="M1" s="919"/>
      <c r="N1" s="919"/>
    </row>
    <row r="2" spans="1:15" ht="17.399999999999999" x14ac:dyDescent="0.3">
      <c r="A2" s="545"/>
      <c r="B2" s="925" t="s">
        <v>592</v>
      </c>
      <c r="C2" s="925"/>
      <c r="D2" s="925"/>
      <c r="E2" s="925"/>
      <c r="F2" s="925"/>
      <c r="G2" s="925"/>
      <c r="H2" s="925"/>
      <c r="I2" s="925"/>
      <c r="J2" s="925"/>
      <c r="K2" s="925"/>
      <c r="L2" s="925"/>
      <c r="M2" s="925"/>
      <c r="N2" s="926"/>
    </row>
    <row r="3" spans="1:15" ht="17.399999999999999" x14ac:dyDescent="0.3">
      <c r="A3" s="1009" t="s">
        <v>575</v>
      </c>
      <c r="B3" s="1010"/>
      <c r="C3" s="1010"/>
      <c r="D3" s="1010"/>
      <c r="E3" s="1010"/>
      <c r="F3" s="1010"/>
      <c r="G3" s="1010"/>
      <c r="H3" s="1010"/>
      <c r="I3" s="1010"/>
      <c r="J3" s="1010"/>
      <c r="K3" s="1010"/>
      <c r="L3" s="1010"/>
      <c r="M3" s="1010"/>
      <c r="N3" s="1011"/>
    </row>
    <row r="4" spans="1:15" ht="15.6" x14ac:dyDescent="0.3">
      <c r="A4" s="929" t="s">
        <v>576</v>
      </c>
      <c r="B4" s="930"/>
      <c r="C4" s="930"/>
      <c r="D4" s="930"/>
      <c r="E4" s="930"/>
      <c r="F4" s="930"/>
      <c r="G4" s="930"/>
      <c r="H4" s="930"/>
      <c r="I4" s="930"/>
      <c r="J4" s="930"/>
      <c r="K4" s="930"/>
      <c r="L4" s="930"/>
      <c r="M4" s="930"/>
      <c r="N4" s="931"/>
      <c r="O4" s="361"/>
    </row>
    <row r="5" spans="1:15" ht="15.6" x14ac:dyDescent="0.3">
      <c r="A5" s="969" t="s">
        <v>249</v>
      </c>
      <c r="B5" s="970"/>
      <c r="C5" s="1041" t="s">
        <v>305</v>
      </c>
      <c r="D5" s="1042"/>
      <c r="E5" s="1043" t="s">
        <v>17</v>
      </c>
      <c r="F5" s="1044"/>
      <c r="G5" s="975" t="s">
        <v>18</v>
      </c>
      <c r="H5" s="976"/>
      <c r="I5" s="975" t="s">
        <v>21</v>
      </c>
      <c r="J5" s="976"/>
      <c r="K5" s="977" t="s">
        <v>22</v>
      </c>
      <c r="L5" s="978"/>
      <c r="M5" s="981" t="s">
        <v>494</v>
      </c>
      <c r="N5" s="980"/>
      <c r="O5" s="361"/>
    </row>
    <row r="6" spans="1:15" ht="15.6" x14ac:dyDescent="0.3">
      <c r="A6" s="971"/>
      <c r="B6" s="972"/>
      <c r="C6" s="483" t="s">
        <v>438</v>
      </c>
      <c r="D6" s="483" t="s">
        <v>439</v>
      </c>
      <c r="E6" s="484" t="s">
        <v>438</v>
      </c>
      <c r="F6" s="484" t="s">
        <v>439</v>
      </c>
      <c r="G6" s="597" t="s">
        <v>438</v>
      </c>
      <c r="H6" s="597" t="s">
        <v>439</v>
      </c>
      <c r="I6" s="597" t="s">
        <v>438</v>
      </c>
      <c r="J6" s="597" t="s">
        <v>439</v>
      </c>
      <c r="K6" s="385" t="s">
        <v>438</v>
      </c>
      <c r="L6" s="385" t="s">
        <v>439</v>
      </c>
      <c r="M6" s="384" t="s">
        <v>438</v>
      </c>
      <c r="N6" s="384" t="s">
        <v>439</v>
      </c>
      <c r="O6" s="361"/>
    </row>
    <row r="7" spans="1:15" ht="18" customHeight="1" x14ac:dyDescent="0.3">
      <c r="A7" s="962"/>
      <c r="B7" s="382" t="s">
        <v>2</v>
      </c>
      <c r="C7" s="485">
        <v>3</v>
      </c>
      <c r="D7" s="486"/>
      <c r="E7" s="487">
        <v>4</v>
      </c>
      <c r="F7" s="487"/>
      <c r="G7" s="379">
        <v>4</v>
      </c>
      <c r="H7" s="379"/>
      <c r="I7" s="379">
        <v>4</v>
      </c>
      <c r="J7" s="379"/>
      <c r="K7" s="380">
        <v>4</v>
      </c>
      <c r="L7" s="607"/>
      <c r="M7" s="377"/>
      <c r="N7" s="377"/>
      <c r="O7" s="361"/>
    </row>
    <row r="8" spans="1:15" ht="15.6" customHeight="1" x14ac:dyDescent="0.3">
      <c r="A8" s="963"/>
      <c r="B8" s="382" t="s">
        <v>536</v>
      </c>
      <c r="C8" s="488">
        <v>19</v>
      </c>
      <c r="D8" s="486"/>
      <c r="E8" s="487">
        <v>6</v>
      </c>
      <c r="F8" s="487"/>
      <c r="G8" s="393">
        <v>5</v>
      </c>
      <c r="H8" s="379"/>
      <c r="I8" s="379">
        <v>5</v>
      </c>
      <c r="J8" s="379"/>
      <c r="K8" s="380">
        <v>5</v>
      </c>
      <c r="L8" s="607"/>
      <c r="M8" s="387">
        <v>4</v>
      </c>
      <c r="N8" s="377"/>
      <c r="O8" s="361"/>
    </row>
    <row r="9" spans="1:15" ht="15.6" customHeight="1" x14ac:dyDescent="0.3">
      <c r="A9" s="963"/>
      <c r="B9" s="382" t="s">
        <v>537</v>
      </c>
      <c r="C9" s="488"/>
      <c r="D9" s="486"/>
      <c r="E9" s="487"/>
      <c r="F9" s="487"/>
      <c r="G9" s="393">
        <v>3</v>
      </c>
      <c r="H9" s="379"/>
      <c r="I9" s="393">
        <v>2</v>
      </c>
      <c r="J9" s="379"/>
      <c r="K9" s="394">
        <v>2</v>
      </c>
      <c r="L9" s="607"/>
      <c r="M9" s="387"/>
      <c r="N9" s="377"/>
      <c r="O9" s="361"/>
    </row>
    <row r="10" spans="1:15" s="175" customFormat="1" ht="15.75" customHeight="1" x14ac:dyDescent="0.25">
      <c r="A10" s="963"/>
      <c r="B10" s="150" t="s">
        <v>308</v>
      </c>
      <c r="C10" s="485"/>
      <c r="D10" s="485"/>
      <c r="E10" s="488">
        <v>1</v>
      </c>
      <c r="F10" s="485"/>
      <c r="G10" s="128">
        <v>1</v>
      </c>
      <c r="H10" s="181"/>
      <c r="I10" s="393">
        <v>1</v>
      </c>
      <c r="J10" s="379"/>
      <c r="K10" s="394">
        <v>1</v>
      </c>
      <c r="L10" s="380"/>
      <c r="M10" s="188"/>
      <c r="N10" s="188"/>
    </row>
    <row r="11" spans="1:15" ht="14.4" customHeight="1" x14ac:dyDescent="0.3">
      <c r="A11" s="963"/>
      <c r="B11" s="382" t="s">
        <v>19</v>
      </c>
      <c r="C11" s="485">
        <v>3</v>
      </c>
      <c r="D11" s="486"/>
      <c r="E11" s="487">
        <v>3</v>
      </c>
      <c r="F11" s="487"/>
      <c r="G11" s="379">
        <v>3</v>
      </c>
      <c r="H11" s="379"/>
      <c r="I11" s="379">
        <v>3</v>
      </c>
      <c r="J11" s="379"/>
      <c r="K11" s="511">
        <v>3</v>
      </c>
      <c r="L11" s="607"/>
      <c r="M11" s="377"/>
      <c r="N11" s="377"/>
      <c r="O11" s="361"/>
    </row>
    <row r="12" spans="1:15" ht="15.6" x14ac:dyDescent="0.3">
      <c r="A12" s="963"/>
      <c r="B12" s="382" t="s">
        <v>254</v>
      </c>
      <c r="C12" s="485"/>
      <c r="D12" s="486"/>
      <c r="E12" s="487"/>
      <c r="F12" s="487"/>
      <c r="G12" s="379"/>
      <c r="H12" s="379"/>
      <c r="I12" s="379"/>
      <c r="J12" s="379"/>
      <c r="K12" s="511"/>
      <c r="L12" s="607"/>
      <c r="M12" s="377"/>
      <c r="N12" s="377"/>
      <c r="O12" s="361"/>
    </row>
    <row r="13" spans="1:15" ht="29.4" customHeight="1" x14ac:dyDescent="0.3">
      <c r="A13" s="963"/>
      <c r="B13" s="150" t="s">
        <v>255</v>
      </c>
      <c r="C13" s="485">
        <v>2</v>
      </c>
      <c r="D13" s="486"/>
      <c r="E13" s="487">
        <v>2</v>
      </c>
      <c r="F13" s="487"/>
      <c r="G13" s="379">
        <v>2</v>
      </c>
      <c r="H13" s="379"/>
      <c r="I13" s="379">
        <v>3</v>
      </c>
      <c r="J13" s="379"/>
      <c r="K13" s="394">
        <v>4</v>
      </c>
      <c r="L13" s="607"/>
      <c r="M13" s="377"/>
      <c r="N13" s="377"/>
      <c r="O13" s="361"/>
    </row>
    <row r="14" spans="1:15" ht="29.4" customHeight="1" x14ac:dyDescent="0.3">
      <c r="A14" s="963"/>
      <c r="B14" s="343" t="s">
        <v>535</v>
      </c>
      <c r="C14" s="485"/>
      <c r="D14" s="486"/>
      <c r="E14" s="489">
        <v>3</v>
      </c>
      <c r="F14" s="487"/>
      <c r="G14" s="393"/>
      <c r="H14" s="379"/>
      <c r="I14" s="379"/>
      <c r="J14" s="379"/>
      <c r="K14" s="511"/>
      <c r="L14" s="607"/>
      <c r="M14" s="377"/>
      <c r="N14" s="377"/>
      <c r="O14" s="361"/>
    </row>
    <row r="15" spans="1:15" ht="15.6" x14ac:dyDescent="0.3">
      <c r="A15" s="963"/>
      <c r="B15" s="382" t="s">
        <v>257</v>
      </c>
      <c r="C15" s="485"/>
      <c r="D15" s="486"/>
      <c r="E15" s="487"/>
      <c r="F15" s="487"/>
      <c r="G15" s="393">
        <v>1</v>
      </c>
      <c r="H15" s="379"/>
      <c r="I15" s="379"/>
      <c r="J15" s="379"/>
      <c r="K15" s="380"/>
      <c r="L15" s="607"/>
      <c r="M15" s="377"/>
      <c r="N15" s="377"/>
      <c r="O15" s="361"/>
    </row>
    <row r="16" spans="1:15" ht="16.2" customHeight="1" x14ac:dyDescent="0.3">
      <c r="A16" s="963"/>
      <c r="B16" s="382" t="s">
        <v>258</v>
      </c>
      <c r="C16" s="488">
        <v>1</v>
      </c>
      <c r="D16" s="486"/>
      <c r="E16" s="487"/>
      <c r="F16" s="487"/>
      <c r="G16" s="379"/>
      <c r="H16" s="379"/>
      <c r="I16" s="393"/>
      <c r="J16" s="379"/>
      <c r="K16" s="380"/>
      <c r="L16" s="607"/>
      <c r="M16" s="377"/>
      <c r="N16" s="377"/>
      <c r="O16" s="361"/>
    </row>
    <row r="17" spans="1:15" ht="18" customHeight="1" x14ac:dyDescent="0.3">
      <c r="A17" s="963"/>
      <c r="B17" s="382" t="s">
        <v>7</v>
      </c>
      <c r="C17" s="485">
        <v>2</v>
      </c>
      <c r="D17" s="486"/>
      <c r="E17" s="489"/>
      <c r="F17" s="487"/>
      <c r="G17" s="393"/>
      <c r="H17" s="379"/>
      <c r="I17" s="379"/>
      <c r="J17" s="379"/>
      <c r="K17" s="380"/>
      <c r="L17" s="607"/>
      <c r="M17" s="377"/>
      <c r="N17" s="377"/>
      <c r="O17" s="361"/>
    </row>
    <row r="18" spans="1:15" ht="59.4" customHeight="1" x14ac:dyDescent="0.3">
      <c r="A18" s="963"/>
      <c r="B18" s="382" t="s">
        <v>493</v>
      </c>
      <c r="C18" s="485"/>
      <c r="D18" s="486"/>
      <c r="E18" s="487"/>
      <c r="F18" s="487"/>
      <c r="G18" s="379"/>
      <c r="H18" s="379"/>
      <c r="I18" s="379">
        <v>2</v>
      </c>
      <c r="J18" s="379"/>
      <c r="K18" s="380">
        <v>2</v>
      </c>
      <c r="L18" s="607"/>
      <c r="M18" s="377"/>
      <c r="N18" s="377"/>
      <c r="O18" s="361"/>
    </row>
    <row r="19" spans="1:15" ht="18.600000000000001" customHeight="1" x14ac:dyDescent="0.3">
      <c r="A19" s="963"/>
      <c r="B19" s="150" t="s">
        <v>4</v>
      </c>
      <c r="C19" s="485">
        <v>5</v>
      </c>
      <c r="D19" s="486"/>
      <c r="E19" s="487">
        <v>5</v>
      </c>
      <c r="F19" s="487"/>
      <c r="G19" s="379">
        <v>5</v>
      </c>
      <c r="H19" s="379"/>
      <c r="I19" s="379">
        <v>5</v>
      </c>
      <c r="J19" s="379"/>
      <c r="K19" s="380">
        <v>5</v>
      </c>
      <c r="L19" s="607"/>
      <c r="M19" s="377"/>
      <c r="N19" s="377"/>
      <c r="O19" s="361"/>
    </row>
    <row r="20" spans="1:15" ht="16.95" customHeight="1" x14ac:dyDescent="0.3">
      <c r="A20" s="964"/>
      <c r="B20" s="381" t="s">
        <v>23</v>
      </c>
      <c r="C20" s="485">
        <v>1</v>
      </c>
      <c r="D20" s="486"/>
      <c r="E20" s="487">
        <v>1</v>
      </c>
      <c r="F20" s="487"/>
      <c r="G20" s="379">
        <v>1</v>
      </c>
      <c r="H20" s="379"/>
      <c r="I20" s="379">
        <v>1</v>
      </c>
      <c r="J20" s="379"/>
      <c r="K20" s="380">
        <v>1</v>
      </c>
      <c r="L20" s="607"/>
      <c r="M20" s="388"/>
      <c r="N20" s="377"/>
      <c r="O20" s="361"/>
    </row>
    <row r="21" spans="1:15" ht="15.6" customHeight="1" x14ac:dyDescent="0.3">
      <c r="A21" s="1012" t="s">
        <v>470</v>
      </c>
      <c r="B21" s="1013"/>
      <c r="C21" s="493"/>
      <c r="D21" s="192"/>
      <c r="E21" s="985">
        <v>8</v>
      </c>
      <c r="F21" s="986"/>
      <c r="G21" s="985">
        <v>8</v>
      </c>
      <c r="H21" s="986"/>
      <c r="I21" s="985">
        <v>7</v>
      </c>
      <c r="J21" s="986"/>
      <c r="K21" s="985">
        <v>7</v>
      </c>
      <c r="L21" s="986"/>
      <c r="M21" s="985">
        <v>31</v>
      </c>
      <c r="N21" s="986"/>
      <c r="O21" s="361"/>
    </row>
    <row r="22" spans="1:15" ht="51" customHeight="1" x14ac:dyDescent="0.3">
      <c r="A22" s="987" t="s">
        <v>569</v>
      </c>
      <c r="B22" s="988"/>
      <c r="C22" s="987"/>
      <c r="D22" s="988"/>
      <c r="E22" s="987">
        <v>3</v>
      </c>
      <c r="F22" s="988"/>
      <c r="G22" s="987">
        <v>4</v>
      </c>
      <c r="H22" s="988"/>
      <c r="I22" s="987">
        <v>3</v>
      </c>
      <c r="J22" s="988"/>
      <c r="K22" s="987">
        <v>3</v>
      </c>
      <c r="L22" s="988"/>
      <c r="M22" s="989"/>
      <c r="N22" s="990"/>
      <c r="O22" s="361"/>
    </row>
    <row r="23" spans="1:15" ht="25.2" customHeight="1" x14ac:dyDescent="0.3">
      <c r="A23" s="457" t="s">
        <v>310</v>
      </c>
      <c r="B23" s="376" t="s">
        <v>263</v>
      </c>
      <c r="C23" s="1037"/>
      <c r="D23" s="1038"/>
      <c r="E23" s="374"/>
      <c r="F23" s="374"/>
      <c r="G23" s="374"/>
      <c r="H23" s="374"/>
      <c r="I23" s="374"/>
      <c r="J23" s="374"/>
      <c r="K23" s="375"/>
      <c r="L23" s="375"/>
      <c r="M23" s="368">
        <v>0.5</v>
      </c>
      <c r="N23" s="368"/>
      <c r="O23" s="361"/>
    </row>
    <row r="24" spans="1:15" ht="45" customHeight="1" x14ac:dyDescent="0.3">
      <c r="A24" s="457" t="s">
        <v>311</v>
      </c>
      <c r="B24" s="376" t="s">
        <v>312</v>
      </c>
      <c r="C24" s="193"/>
      <c r="D24" s="193"/>
      <c r="E24" s="374"/>
      <c r="F24" s="374"/>
      <c r="G24" s="374"/>
      <c r="H24" s="374"/>
      <c r="I24" s="374"/>
      <c r="J24" s="374"/>
      <c r="K24" s="375"/>
      <c r="L24" s="375"/>
      <c r="M24" s="368">
        <v>2</v>
      </c>
      <c r="N24" s="368"/>
      <c r="O24" s="361"/>
    </row>
    <row r="25" spans="1:15" ht="16.95" customHeight="1" x14ac:dyDescent="0.3">
      <c r="A25" s="982" t="s">
        <v>492</v>
      </c>
      <c r="B25" s="371" t="s">
        <v>491</v>
      </c>
      <c r="C25" s="193"/>
      <c r="D25" s="193"/>
      <c r="E25" s="368"/>
      <c r="F25" s="368"/>
      <c r="G25" s="374">
        <v>0.5</v>
      </c>
      <c r="H25" s="374">
        <v>0.5</v>
      </c>
      <c r="I25" s="374">
        <v>1</v>
      </c>
      <c r="J25" s="374">
        <v>1</v>
      </c>
      <c r="K25" s="373"/>
      <c r="L25" s="373"/>
      <c r="M25" s="368"/>
      <c r="N25" s="368"/>
      <c r="O25" s="361"/>
    </row>
    <row r="26" spans="1:15" ht="18.600000000000001" customHeight="1" x14ac:dyDescent="0.3">
      <c r="A26" s="983"/>
      <c r="B26" s="371" t="s">
        <v>315</v>
      </c>
      <c r="C26" s="193"/>
      <c r="D26" s="193"/>
      <c r="E26" s="368">
        <v>1</v>
      </c>
      <c r="F26" s="368"/>
      <c r="G26" s="374">
        <v>1</v>
      </c>
      <c r="H26" s="374">
        <v>0.5</v>
      </c>
      <c r="I26" s="374"/>
      <c r="J26" s="374">
        <v>1</v>
      </c>
      <c r="K26" s="373"/>
      <c r="L26" s="373"/>
      <c r="M26" s="368"/>
      <c r="N26" s="368"/>
      <c r="O26" s="361"/>
    </row>
    <row r="27" spans="1:15" ht="18.600000000000001" customHeight="1" x14ac:dyDescent="0.3">
      <c r="A27" s="983"/>
      <c r="B27" s="371" t="s">
        <v>538</v>
      </c>
      <c r="C27" s="193"/>
      <c r="D27" s="193"/>
      <c r="E27" s="368">
        <v>1</v>
      </c>
      <c r="F27" s="368"/>
      <c r="G27" s="374"/>
      <c r="H27" s="374"/>
      <c r="I27" s="374"/>
      <c r="J27" s="374"/>
      <c r="K27" s="373"/>
      <c r="L27" s="373"/>
      <c r="M27" s="368"/>
      <c r="N27" s="368"/>
      <c r="O27" s="361"/>
    </row>
    <row r="28" spans="1:15" ht="18.600000000000001" customHeight="1" x14ac:dyDescent="0.3">
      <c r="A28" s="983"/>
      <c r="B28" s="371" t="s">
        <v>490</v>
      </c>
      <c r="C28" s="193"/>
      <c r="D28" s="193"/>
      <c r="E28" s="368"/>
      <c r="F28" s="368">
        <v>1</v>
      </c>
      <c r="G28" s="374"/>
      <c r="H28" s="374">
        <v>1</v>
      </c>
      <c r="I28" s="374"/>
      <c r="J28" s="374"/>
      <c r="K28" s="373"/>
      <c r="L28" s="373"/>
      <c r="M28" s="368"/>
      <c r="N28" s="368"/>
      <c r="O28" s="361"/>
    </row>
    <row r="29" spans="1:15" ht="16.95" customHeight="1" x14ac:dyDescent="0.3">
      <c r="A29" s="984"/>
      <c r="B29" s="371" t="s">
        <v>539</v>
      </c>
      <c r="C29" s="193"/>
      <c r="D29" s="193"/>
      <c r="E29" s="368"/>
      <c r="F29" s="368"/>
      <c r="G29" s="374"/>
      <c r="H29" s="374"/>
      <c r="I29" s="374"/>
      <c r="J29" s="374"/>
      <c r="K29" s="373"/>
      <c r="L29" s="373"/>
      <c r="M29" s="368"/>
      <c r="N29" s="368"/>
      <c r="O29" s="361"/>
    </row>
    <row r="30" spans="1:15" ht="15.6" customHeight="1" x14ac:dyDescent="0.3">
      <c r="A30" s="982" t="s">
        <v>488</v>
      </c>
      <c r="B30" s="371" t="s">
        <v>487</v>
      </c>
      <c r="C30" s="193"/>
      <c r="D30" s="193"/>
      <c r="E30" s="368"/>
      <c r="F30" s="368">
        <v>1</v>
      </c>
      <c r="G30" s="374"/>
      <c r="H30" s="374">
        <v>1</v>
      </c>
      <c r="I30" s="374"/>
      <c r="J30" s="374"/>
      <c r="K30" s="373"/>
      <c r="L30" s="373"/>
      <c r="M30" s="368"/>
      <c r="N30" s="368"/>
      <c r="O30" s="361"/>
    </row>
    <row r="31" spans="1:15" ht="15" customHeight="1" x14ac:dyDescent="0.3">
      <c r="A31" s="983"/>
      <c r="B31" s="371" t="s">
        <v>486</v>
      </c>
      <c r="C31" s="193"/>
      <c r="D31" s="193"/>
      <c r="E31" s="368"/>
      <c r="F31" s="368"/>
      <c r="G31" s="374"/>
      <c r="H31" s="374"/>
      <c r="I31" s="374"/>
      <c r="J31" s="374"/>
      <c r="K31" s="373"/>
      <c r="L31" s="373">
        <v>1</v>
      </c>
      <c r="M31" s="368"/>
      <c r="N31" s="368"/>
      <c r="O31" s="361"/>
    </row>
    <row r="32" spans="1:15" ht="16.2" customHeight="1" x14ac:dyDescent="0.3">
      <c r="A32" s="984"/>
      <c r="B32" s="371" t="s">
        <v>390</v>
      </c>
      <c r="C32" s="193"/>
      <c r="D32" s="193"/>
      <c r="E32" s="368">
        <v>3</v>
      </c>
      <c r="F32" s="368"/>
      <c r="G32" s="374">
        <v>2.5</v>
      </c>
      <c r="H32" s="374"/>
      <c r="I32" s="374">
        <v>3</v>
      </c>
      <c r="J32" s="374"/>
      <c r="K32" s="373">
        <v>2.5</v>
      </c>
      <c r="L32" s="386"/>
      <c r="M32" s="368">
        <v>1.5</v>
      </c>
      <c r="N32" s="368">
        <v>1.5</v>
      </c>
      <c r="O32" s="361"/>
    </row>
    <row r="33" spans="1:15" ht="13.95" customHeight="1" x14ac:dyDescent="0.3">
      <c r="A33" s="982" t="s">
        <v>485</v>
      </c>
      <c r="B33" s="371" t="s">
        <v>484</v>
      </c>
      <c r="C33" s="193"/>
      <c r="D33" s="193"/>
      <c r="E33" s="368">
        <v>1</v>
      </c>
      <c r="F33" s="368"/>
      <c r="G33" s="374">
        <v>1</v>
      </c>
      <c r="H33" s="374"/>
      <c r="I33" s="374"/>
      <c r="J33" s="374"/>
      <c r="K33" s="373"/>
      <c r="L33" s="373"/>
      <c r="M33" s="368"/>
      <c r="N33" s="368"/>
      <c r="O33" s="361"/>
    </row>
    <row r="34" spans="1:15" ht="15" customHeight="1" x14ac:dyDescent="0.3">
      <c r="A34" s="983"/>
      <c r="B34" s="371" t="s">
        <v>483</v>
      </c>
      <c r="C34" s="193"/>
      <c r="D34" s="193"/>
      <c r="E34" s="368"/>
      <c r="F34" s="368"/>
      <c r="G34" s="374"/>
      <c r="H34" s="374"/>
      <c r="I34" s="374"/>
      <c r="J34" s="374"/>
      <c r="K34" s="373"/>
      <c r="L34" s="373">
        <v>1.5</v>
      </c>
      <c r="M34" s="368"/>
      <c r="N34" s="368"/>
      <c r="O34" s="361"/>
    </row>
    <row r="35" spans="1:15" ht="13.95" customHeight="1" x14ac:dyDescent="0.3">
      <c r="A35" s="984"/>
      <c r="B35" s="371" t="s">
        <v>540</v>
      </c>
      <c r="C35" s="193"/>
      <c r="D35" s="193"/>
      <c r="E35" s="368"/>
      <c r="F35" s="368"/>
      <c r="G35" s="374"/>
      <c r="H35" s="374"/>
      <c r="I35" s="374"/>
      <c r="J35" s="374"/>
      <c r="K35" s="373"/>
      <c r="L35" s="386">
        <v>1</v>
      </c>
      <c r="M35" s="368"/>
      <c r="N35" s="368"/>
      <c r="O35" s="361"/>
    </row>
    <row r="36" spans="1:15" ht="33" customHeight="1" x14ac:dyDescent="0.3">
      <c r="A36" s="457" t="s">
        <v>482</v>
      </c>
      <c r="B36" s="371" t="s">
        <v>481</v>
      </c>
      <c r="C36" s="193"/>
      <c r="D36" s="193"/>
      <c r="E36" s="494"/>
      <c r="F36" s="495"/>
      <c r="G36" s="374"/>
      <c r="H36" s="374"/>
      <c r="I36" s="374"/>
      <c r="J36" s="374">
        <v>1</v>
      </c>
      <c r="K36" s="373"/>
      <c r="L36" s="373">
        <v>1</v>
      </c>
      <c r="M36" s="369"/>
      <c r="N36" s="368"/>
      <c r="O36" s="361"/>
    </row>
    <row r="37" spans="1:15" ht="13.5" customHeight="1" x14ac:dyDescent="0.3">
      <c r="A37" s="1039" t="s">
        <v>480</v>
      </c>
      <c r="B37" s="536" t="s">
        <v>479</v>
      </c>
      <c r="C37" s="467"/>
      <c r="D37" s="467"/>
      <c r="E37" s="391"/>
      <c r="F37" s="392"/>
      <c r="G37" s="537">
        <v>1</v>
      </c>
      <c r="H37" s="537"/>
      <c r="I37" s="537"/>
      <c r="J37" s="537"/>
      <c r="K37" s="537"/>
      <c r="L37" s="537"/>
      <c r="M37" s="392"/>
      <c r="N37" s="391"/>
      <c r="O37" s="361"/>
    </row>
    <row r="38" spans="1:15" ht="14.25" customHeight="1" x14ac:dyDescent="0.3">
      <c r="A38" s="1040"/>
      <c r="B38" s="536" t="s">
        <v>478</v>
      </c>
      <c r="C38" s="496"/>
      <c r="D38" s="496"/>
      <c r="E38" s="391"/>
      <c r="F38" s="392"/>
      <c r="G38" s="537"/>
      <c r="H38" s="537"/>
      <c r="I38" s="537"/>
      <c r="J38" s="537">
        <v>1</v>
      </c>
      <c r="K38" s="537"/>
      <c r="L38" s="537">
        <v>1</v>
      </c>
      <c r="M38" s="392"/>
      <c r="N38" s="391"/>
      <c r="O38" s="361"/>
    </row>
    <row r="39" spans="1:15" ht="15.6" customHeight="1" x14ac:dyDescent="0.3">
      <c r="A39" s="1039" t="s">
        <v>477</v>
      </c>
      <c r="B39" s="536" t="s">
        <v>476</v>
      </c>
      <c r="C39" s="496"/>
      <c r="D39" s="496"/>
      <c r="E39" s="391">
        <v>1</v>
      </c>
      <c r="F39" s="392"/>
      <c r="G39" s="537">
        <v>1</v>
      </c>
      <c r="H39" s="537"/>
      <c r="I39" s="537">
        <v>1</v>
      </c>
      <c r="J39" s="537"/>
      <c r="K39" s="537"/>
      <c r="L39" s="537">
        <v>1</v>
      </c>
      <c r="M39" s="392"/>
      <c r="N39" s="391"/>
      <c r="O39" s="361"/>
    </row>
    <row r="40" spans="1:15" ht="12" customHeight="1" x14ac:dyDescent="0.3">
      <c r="A40" s="1040"/>
      <c r="B40" s="536" t="s">
        <v>475</v>
      </c>
      <c r="C40" s="496"/>
      <c r="D40" s="496"/>
      <c r="E40" s="391"/>
      <c r="F40" s="392">
        <v>1</v>
      </c>
      <c r="G40" s="537"/>
      <c r="H40" s="537">
        <v>1</v>
      </c>
      <c r="I40" s="537"/>
      <c r="J40" s="537">
        <v>1</v>
      </c>
      <c r="K40" s="537"/>
      <c r="L40" s="537">
        <v>1</v>
      </c>
      <c r="M40" s="392"/>
      <c r="N40" s="391"/>
      <c r="O40" s="361"/>
    </row>
    <row r="41" spans="1:15" ht="15.6" x14ac:dyDescent="0.3">
      <c r="A41" s="1039" t="s">
        <v>474</v>
      </c>
      <c r="B41" s="536" t="s">
        <v>473</v>
      </c>
      <c r="C41" s="496"/>
      <c r="D41" s="496"/>
      <c r="E41" s="391">
        <v>1</v>
      </c>
      <c r="F41" s="392"/>
      <c r="G41" s="537"/>
      <c r="H41" s="537"/>
      <c r="I41" s="537"/>
      <c r="J41" s="537"/>
      <c r="K41" s="537"/>
      <c r="L41" s="537"/>
      <c r="M41" s="392"/>
      <c r="N41" s="391"/>
      <c r="O41" s="361"/>
    </row>
    <row r="42" spans="1:15" ht="15.6" x14ac:dyDescent="0.3">
      <c r="A42" s="1040"/>
      <c r="B42" s="536" t="s">
        <v>472</v>
      </c>
      <c r="C42" s="496"/>
      <c r="D42" s="496"/>
      <c r="E42" s="391"/>
      <c r="F42" s="392"/>
      <c r="G42" s="537"/>
      <c r="H42" s="537">
        <v>1</v>
      </c>
      <c r="I42" s="537"/>
      <c r="J42" s="537"/>
      <c r="K42" s="537"/>
      <c r="L42" s="537"/>
      <c r="M42" s="392"/>
      <c r="N42" s="391"/>
      <c r="O42" s="361"/>
    </row>
    <row r="43" spans="1:15" ht="15.75" customHeight="1" x14ac:dyDescent="0.3">
      <c r="A43" s="991" t="s">
        <v>507</v>
      </c>
      <c r="B43" s="390" t="s">
        <v>329</v>
      </c>
      <c r="C43" s="490"/>
      <c r="D43" s="490"/>
      <c r="E43" s="491"/>
      <c r="F43" s="491"/>
      <c r="G43" s="605"/>
      <c r="H43" s="605"/>
      <c r="I43" s="605"/>
      <c r="J43" s="365"/>
      <c r="K43" s="482"/>
      <c r="L43" s="482"/>
      <c r="M43" s="365">
        <v>2.5</v>
      </c>
      <c r="N43" s="365"/>
      <c r="O43" s="361"/>
    </row>
    <row r="44" spans="1:15" ht="30" x14ac:dyDescent="0.3">
      <c r="A44" s="992"/>
      <c r="B44" s="390" t="s">
        <v>508</v>
      </c>
      <c r="C44" s="490"/>
      <c r="D44" s="490"/>
      <c r="E44" s="491"/>
      <c r="F44" s="491"/>
      <c r="G44" s="605"/>
      <c r="H44" s="605"/>
      <c r="I44" s="605"/>
      <c r="J44" s="365"/>
      <c r="K44" s="482"/>
      <c r="L44" s="482"/>
      <c r="M44" s="365"/>
      <c r="N44" s="365">
        <v>11</v>
      </c>
      <c r="O44" s="361"/>
    </row>
    <row r="45" spans="1:15" ht="15.75" customHeight="1" x14ac:dyDescent="0.3">
      <c r="A45" s="991" t="s">
        <v>509</v>
      </c>
      <c r="B45" s="390" t="s">
        <v>332</v>
      </c>
      <c r="C45" s="490"/>
      <c r="D45" s="490"/>
      <c r="E45" s="491"/>
      <c r="F45" s="491"/>
      <c r="G45" s="605"/>
      <c r="H45" s="605"/>
      <c r="I45" s="605"/>
      <c r="J45" s="365"/>
      <c r="K45" s="482"/>
      <c r="L45" s="482"/>
      <c r="M45" s="365">
        <v>1</v>
      </c>
      <c r="N45" s="365"/>
      <c r="O45" s="361"/>
    </row>
    <row r="46" spans="1:15" ht="15.6" x14ac:dyDescent="0.3">
      <c r="A46" s="993"/>
      <c r="B46" s="390" t="s">
        <v>510</v>
      </c>
      <c r="C46" s="490"/>
      <c r="D46" s="490"/>
      <c r="E46" s="491"/>
      <c r="F46" s="491"/>
      <c r="G46" s="605"/>
      <c r="H46" s="605"/>
      <c r="I46" s="605"/>
      <c r="J46" s="365"/>
      <c r="K46" s="482"/>
      <c r="L46" s="482"/>
      <c r="M46" s="388"/>
      <c r="N46" s="365">
        <v>11</v>
      </c>
      <c r="O46" s="361"/>
    </row>
    <row r="47" spans="1:15" ht="15.6" x14ac:dyDescent="0.3">
      <c r="A47" s="994" t="s">
        <v>14</v>
      </c>
      <c r="B47" s="995"/>
      <c r="C47" s="490"/>
      <c r="D47" s="490"/>
      <c r="E47" s="492"/>
      <c r="F47" s="492"/>
      <c r="G47" s="606"/>
      <c r="H47" s="606">
        <v>140</v>
      </c>
      <c r="I47" s="606"/>
      <c r="J47" s="606">
        <v>140</v>
      </c>
      <c r="K47" s="608"/>
      <c r="L47" s="482"/>
      <c r="M47" s="364"/>
      <c r="N47" s="364"/>
      <c r="O47" s="361"/>
    </row>
    <row r="48" spans="1:15" ht="15.6" x14ac:dyDescent="0.3">
      <c r="A48" s="996" t="s">
        <v>285</v>
      </c>
      <c r="B48" s="997"/>
      <c r="C48" s="490">
        <f>SUM(C7:C22)</f>
        <v>36</v>
      </c>
      <c r="D48" s="490"/>
      <c r="E48" s="491">
        <f>SUM(E7:E20)</f>
        <v>25</v>
      </c>
      <c r="F48" s="491"/>
      <c r="G48" s="605">
        <f>SUM(G7:G20)</f>
        <v>25</v>
      </c>
      <c r="H48" s="605"/>
      <c r="I48" s="605">
        <f>SUM(I7:I20)</f>
        <v>26</v>
      </c>
      <c r="J48" s="365"/>
      <c r="K48" s="363">
        <f>SUM(K7:K20)</f>
        <v>27</v>
      </c>
      <c r="L48" s="482"/>
      <c r="M48" s="362">
        <f>SUM(M7:M20)</f>
        <v>4</v>
      </c>
      <c r="N48" s="364"/>
      <c r="O48" s="361"/>
    </row>
    <row r="49" spans="1:15" ht="15.6" x14ac:dyDescent="0.3">
      <c r="A49" s="996" t="s">
        <v>170</v>
      </c>
      <c r="B49" s="997"/>
      <c r="C49" s="490">
        <f>SUM(C27:C41)</f>
        <v>0</v>
      </c>
      <c r="D49" s="490">
        <f>SUM(D27:D41)</f>
        <v>0</v>
      </c>
      <c r="E49" s="491">
        <f t="shared" ref="E49:N49" si="0">SUM(E23:E46)</f>
        <v>8</v>
      </c>
      <c r="F49" s="491">
        <f t="shared" si="0"/>
        <v>3</v>
      </c>
      <c r="G49" s="605">
        <f t="shared" si="0"/>
        <v>7</v>
      </c>
      <c r="H49" s="605">
        <f t="shared" si="0"/>
        <v>5</v>
      </c>
      <c r="I49" s="605">
        <f t="shared" si="0"/>
        <v>5</v>
      </c>
      <c r="J49" s="605">
        <f t="shared" si="0"/>
        <v>5</v>
      </c>
      <c r="K49" s="363">
        <f t="shared" si="0"/>
        <v>2.5</v>
      </c>
      <c r="L49" s="363">
        <f t="shared" si="0"/>
        <v>7.5</v>
      </c>
      <c r="M49" s="362">
        <f t="shared" si="0"/>
        <v>7.5</v>
      </c>
      <c r="N49" s="362">
        <f t="shared" si="0"/>
        <v>23.5</v>
      </c>
      <c r="O49" s="361"/>
    </row>
    <row r="50" spans="1:15" ht="15.6" x14ac:dyDescent="0.3">
      <c r="A50" s="996" t="s">
        <v>286</v>
      </c>
      <c r="B50" s="997"/>
      <c r="C50" s="1033">
        <f>SUM(C48:D49)</f>
        <v>36</v>
      </c>
      <c r="D50" s="1034"/>
      <c r="E50" s="1035">
        <f>SUM(E48:F49)</f>
        <v>36</v>
      </c>
      <c r="F50" s="1036"/>
      <c r="G50" s="965">
        <f>SUM(G48:H49)</f>
        <v>37</v>
      </c>
      <c r="H50" s="966"/>
      <c r="I50" s="965">
        <f>SUM(I48:J49)</f>
        <v>36</v>
      </c>
      <c r="J50" s="966"/>
      <c r="K50" s="967">
        <f>SUM(K48:L49)</f>
        <v>37</v>
      </c>
      <c r="L50" s="968"/>
      <c r="M50" s="1000">
        <f>SUM(M48:N49)</f>
        <v>35</v>
      </c>
      <c r="N50" s="1001"/>
      <c r="O50" s="361"/>
    </row>
    <row r="51" spans="1:15" ht="15.6" x14ac:dyDescent="0.3">
      <c r="A51" s="1017" t="s">
        <v>287</v>
      </c>
      <c r="B51" s="1018"/>
      <c r="C51" s="1029">
        <f>C52-C50</f>
        <v>4</v>
      </c>
      <c r="D51" s="1030"/>
      <c r="E51" s="1031">
        <f>E52-E50</f>
        <v>4</v>
      </c>
      <c r="F51" s="1032"/>
      <c r="G51" s="998">
        <f>G52-G50</f>
        <v>4</v>
      </c>
      <c r="H51" s="999"/>
      <c r="I51" s="998">
        <f>I52-I50</f>
        <v>4</v>
      </c>
      <c r="J51" s="999"/>
      <c r="K51" s="998">
        <f>K52-K50</f>
        <v>3</v>
      </c>
      <c r="L51" s="999"/>
      <c r="M51" s="998">
        <f>M52-M50</f>
        <v>5</v>
      </c>
      <c r="N51" s="999"/>
      <c r="O51" s="361"/>
    </row>
    <row r="52" spans="1:15" ht="15.6" x14ac:dyDescent="0.3">
      <c r="A52" s="1017" t="s">
        <v>288</v>
      </c>
      <c r="B52" s="1018"/>
      <c r="C52" s="1025">
        <v>40</v>
      </c>
      <c r="D52" s="1026"/>
      <c r="E52" s="1027">
        <v>40</v>
      </c>
      <c r="F52" s="1028"/>
      <c r="G52" s="1023">
        <v>41</v>
      </c>
      <c r="H52" s="1024"/>
      <c r="I52" s="1023">
        <v>40</v>
      </c>
      <c r="J52" s="1024"/>
      <c r="K52" s="1023">
        <v>40</v>
      </c>
      <c r="L52" s="1024"/>
      <c r="M52" s="1023">
        <v>40</v>
      </c>
      <c r="N52" s="1024"/>
      <c r="O52" s="361"/>
    </row>
    <row r="53" spans="1:15" ht="15.6" x14ac:dyDescent="0.3">
      <c r="A53" s="920" t="s">
        <v>570</v>
      </c>
      <c r="B53" s="1014"/>
      <c r="C53" s="524"/>
      <c r="D53" s="525"/>
      <c r="E53" s="525"/>
      <c r="F53" s="525"/>
      <c r="G53" s="525"/>
      <c r="H53" s="525"/>
      <c r="I53" s="525"/>
      <c r="J53" s="525"/>
      <c r="K53" s="525"/>
      <c r="L53" s="525"/>
      <c r="M53" s="540"/>
      <c r="N53" s="541"/>
      <c r="O53" s="361"/>
    </row>
    <row r="54" spans="1:15" ht="15.6" x14ac:dyDescent="0.3">
      <c r="A54" s="922" t="s">
        <v>571</v>
      </c>
      <c r="B54" s="1008"/>
      <c r="C54" s="527"/>
      <c r="D54" s="528"/>
      <c r="E54" s="528"/>
      <c r="F54" s="528"/>
      <c r="G54" s="528"/>
      <c r="H54" s="528"/>
      <c r="I54" s="528"/>
      <c r="J54" s="528"/>
      <c r="K54" s="528"/>
      <c r="L54" s="528"/>
      <c r="M54" s="542"/>
      <c r="N54" s="543"/>
      <c r="O54" s="361"/>
    </row>
    <row r="55" spans="1:15" ht="16.2" thickBot="1" x14ac:dyDescent="0.35">
      <c r="A55" s="531"/>
      <c r="B55" s="523" t="s">
        <v>577</v>
      </c>
      <c r="C55" s="530"/>
      <c r="D55" s="530"/>
      <c r="E55" s="530"/>
      <c r="F55" s="530"/>
      <c r="G55" s="539"/>
      <c r="H55" s="539"/>
      <c r="I55" s="532">
        <v>1</v>
      </c>
      <c r="J55" s="532">
        <v>1</v>
      </c>
      <c r="K55" s="532"/>
      <c r="L55" s="532">
        <v>2</v>
      </c>
      <c r="M55" s="530"/>
      <c r="N55" s="530"/>
    </row>
    <row r="56" spans="1:15" ht="16.2" thickBot="1" x14ac:dyDescent="0.35">
      <c r="A56" s="532"/>
      <c r="B56" s="523" t="s">
        <v>578</v>
      </c>
      <c r="C56" s="349"/>
      <c r="D56" s="349"/>
      <c r="E56" s="349"/>
      <c r="F56" s="349"/>
      <c r="G56" s="538"/>
      <c r="H56" s="538"/>
      <c r="I56" s="533"/>
      <c r="J56" s="533">
        <v>1</v>
      </c>
      <c r="K56" s="533"/>
      <c r="L56" s="533">
        <v>1</v>
      </c>
      <c r="M56" s="349"/>
      <c r="N56" s="349"/>
    </row>
    <row r="57" spans="1:15" x14ac:dyDescent="0.3">
      <c r="A57" s="361"/>
      <c r="B57" s="361"/>
      <c r="E57" s="361"/>
      <c r="F57" s="361"/>
      <c r="G57" s="361"/>
      <c r="H57" s="361"/>
      <c r="I57" s="361"/>
      <c r="J57" s="361"/>
      <c r="K57" s="361"/>
      <c r="L57" s="361"/>
      <c r="M57" s="361"/>
      <c r="N57" s="361"/>
    </row>
    <row r="58" spans="1:15" x14ac:dyDescent="0.3">
      <c r="A58" s="361" t="s">
        <v>293</v>
      </c>
      <c r="B58" s="361"/>
      <c r="E58" s="361"/>
      <c r="F58" s="361"/>
      <c r="G58" s="361"/>
      <c r="H58" s="361"/>
      <c r="I58" s="361"/>
      <c r="J58" s="361"/>
      <c r="K58" s="361"/>
      <c r="L58" s="361"/>
      <c r="M58" s="361"/>
      <c r="N58" s="361"/>
    </row>
    <row r="59" spans="1:15" x14ac:dyDescent="0.3">
      <c r="A59" s="361" t="s">
        <v>294</v>
      </c>
      <c r="B59" s="361"/>
      <c r="E59" s="361"/>
      <c r="F59" s="361"/>
      <c r="G59" s="361"/>
      <c r="H59" s="361"/>
      <c r="I59" s="361"/>
      <c r="J59" s="361"/>
      <c r="K59" s="361"/>
      <c r="L59" s="361"/>
      <c r="M59" s="361"/>
      <c r="N59" s="361"/>
    </row>
    <row r="60" spans="1:15" x14ac:dyDescent="0.3">
      <c r="A60" s="361" t="s">
        <v>295</v>
      </c>
      <c r="B60" s="361"/>
      <c r="E60" s="361"/>
      <c r="F60" s="361"/>
      <c r="G60" s="361"/>
      <c r="H60" s="361"/>
      <c r="I60" s="361"/>
      <c r="J60" s="361"/>
      <c r="K60" s="361"/>
      <c r="L60" s="361"/>
      <c r="M60" s="361"/>
      <c r="N60" s="361"/>
    </row>
    <row r="61" spans="1:15" x14ac:dyDescent="0.3">
      <c r="A61" s="361"/>
      <c r="B61" s="361"/>
      <c r="E61" s="361"/>
      <c r="F61" s="361"/>
      <c r="G61" s="361"/>
      <c r="H61" s="361"/>
      <c r="I61" s="361"/>
      <c r="J61" s="361"/>
      <c r="K61" s="361"/>
      <c r="L61" s="361"/>
      <c r="M61" s="361"/>
      <c r="N61" s="361"/>
    </row>
    <row r="62" spans="1:15" x14ac:dyDescent="0.3">
      <c r="A62" s="361"/>
      <c r="B62" s="361"/>
      <c r="E62" s="361"/>
      <c r="F62" s="361"/>
      <c r="G62" s="361"/>
      <c r="H62" s="361"/>
      <c r="I62" s="361"/>
      <c r="J62" s="361"/>
      <c r="K62" s="361"/>
      <c r="L62" s="361"/>
      <c r="M62" s="361"/>
      <c r="N62" s="361"/>
    </row>
    <row r="63" spans="1:15" x14ac:dyDescent="0.3">
      <c r="A63" s="361"/>
    </row>
  </sheetData>
  <mergeCells count="60">
    <mergeCell ref="C22:D22"/>
    <mergeCell ref="A54:B54"/>
    <mergeCell ref="B2:N2"/>
    <mergeCell ref="B1:N1"/>
    <mergeCell ref="A3:N3"/>
    <mergeCell ref="A21:B21"/>
    <mergeCell ref="A22:B22"/>
    <mergeCell ref="A53:B53"/>
    <mergeCell ref="A4:N4"/>
    <mergeCell ref="A5:B6"/>
    <mergeCell ref="C5:D5"/>
    <mergeCell ref="E5:F5"/>
    <mergeCell ref="G5:H5"/>
    <mergeCell ref="I5:J5"/>
    <mergeCell ref="K5:L5"/>
    <mergeCell ref="M5:N5"/>
    <mergeCell ref="A7:A20"/>
    <mergeCell ref="E21:F21"/>
    <mergeCell ref="G21:H21"/>
    <mergeCell ref="I21:J21"/>
    <mergeCell ref="M21:N21"/>
    <mergeCell ref="K21:L21"/>
    <mergeCell ref="E22:F22"/>
    <mergeCell ref="G22:H22"/>
    <mergeCell ref="I22:J22"/>
    <mergeCell ref="K22:L22"/>
    <mergeCell ref="M22:N22"/>
    <mergeCell ref="A49:B49"/>
    <mergeCell ref="C23:D23"/>
    <mergeCell ref="A25:A29"/>
    <mergeCell ref="A30:A32"/>
    <mergeCell ref="A33:A35"/>
    <mergeCell ref="A37:A38"/>
    <mergeCell ref="A39:A40"/>
    <mergeCell ref="A41:A42"/>
    <mergeCell ref="A43:A44"/>
    <mergeCell ref="A45:A46"/>
    <mergeCell ref="A47:B47"/>
    <mergeCell ref="A48:B48"/>
    <mergeCell ref="M50:N50"/>
    <mergeCell ref="A51:B51"/>
    <mergeCell ref="C51:D51"/>
    <mergeCell ref="E51:F51"/>
    <mergeCell ref="G51:H51"/>
    <mergeCell ref="I51:J51"/>
    <mergeCell ref="K51:L51"/>
    <mergeCell ref="M51:N51"/>
    <mergeCell ref="A50:B50"/>
    <mergeCell ref="C50:D50"/>
    <mergeCell ref="E50:F50"/>
    <mergeCell ref="G50:H50"/>
    <mergeCell ref="I50:J50"/>
    <mergeCell ref="K50:L50"/>
    <mergeCell ref="M52:N52"/>
    <mergeCell ref="A52:B52"/>
    <mergeCell ref="C52:D52"/>
    <mergeCell ref="E52:F52"/>
    <mergeCell ref="G52:H52"/>
    <mergeCell ref="I52:J52"/>
    <mergeCell ref="K52:L52"/>
  </mergeCells>
  <printOptions horizontalCentered="1" verticalCentered="1"/>
  <pageMargins left="0.51181102362204722" right="0.51181102362204722" top="0.35433070866141736" bottom="0.55118110236220474" header="0.31496062992125984" footer="0.31496062992125984"/>
  <pageSetup paperSize="9" scale="50" orientation="landscape" horizontalDpi="4294967293" r:id="rId1"/>
  <headerFooter>
    <oddFooter>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/>
  </sheetViews>
  <sheetFormatPr defaultColWidth="9.109375" defaultRowHeight="13.2" x14ac:dyDescent="0.25"/>
  <cols>
    <col min="1" max="1" width="31.33203125" style="175" customWidth="1"/>
    <col min="2" max="2" width="34.33203125" style="175" customWidth="1"/>
    <col min="3" max="3" width="5.88671875" style="175" customWidth="1"/>
    <col min="4" max="5" width="7.33203125" style="175" bestFit="1" customWidth="1"/>
    <col min="6" max="14" width="5.88671875" style="175" customWidth="1"/>
    <col min="15" max="16384" width="9.109375" style="175"/>
  </cols>
  <sheetData>
    <row r="1" spans="1:14" ht="17.399999999999999" x14ac:dyDescent="0.3">
      <c r="A1" s="517" t="s">
        <v>574</v>
      </c>
      <c r="B1" s="919" t="s">
        <v>590</v>
      </c>
      <c r="C1" s="919"/>
      <c r="D1" s="919"/>
      <c r="E1" s="919"/>
      <c r="F1" s="919"/>
      <c r="G1" s="919"/>
      <c r="H1" s="919"/>
      <c r="I1" s="919"/>
      <c r="J1" s="919"/>
      <c r="K1" s="919"/>
      <c r="L1" s="919"/>
      <c r="M1" s="919"/>
      <c r="N1" s="919"/>
    </row>
    <row r="2" spans="1:14" ht="17.399999999999999" x14ac:dyDescent="0.3">
      <c r="A2" s="545"/>
      <c r="B2" s="925" t="s">
        <v>592</v>
      </c>
      <c r="C2" s="925"/>
      <c r="D2" s="925"/>
      <c r="E2" s="925"/>
      <c r="F2" s="925"/>
      <c r="G2" s="925"/>
      <c r="H2" s="925"/>
      <c r="I2" s="925"/>
      <c r="J2" s="925"/>
      <c r="K2" s="925"/>
      <c r="L2" s="925"/>
      <c r="M2" s="925"/>
      <c r="N2" s="926"/>
    </row>
    <row r="3" spans="1:14" ht="17.399999999999999" x14ac:dyDescent="0.3">
      <c r="A3" s="1009" t="s">
        <v>575</v>
      </c>
      <c r="B3" s="1010"/>
      <c r="C3" s="1010"/>
      <c r="D3" s="1010"/>
      <c r="E3" s="1010"/>
      <c r="F3" s="1010"/>
      <c r="G3" s="1010"/>
      <c r="H3" s="1010"/>
      <c r="I3" s="1010"/>
      <c r="J3" s="1010"/>
      <c r="K3" s="1010"/>
      <c r="L3" s="1010"/>
      <c r="M3" s="1010"/>
      <c r="N3" s="1011"/>
    </row>
    <row r="4" spans="1:14" ht="15.6" x14ac:dyDescent="0.25">
      <c r="A4" s="929" t="s">
        <v>576</v>
      </c>
      <c r="B4" s="930"/>
      <c r="C4" s="930"/>
      <c r="D4" s="930"/>
      <c r="E4" s="930"/>
      <c r="F4" s="930"/>
      <c r="G4" s="930"/>
      <c r="H4" s="930"/>
      <c r="I4" s="930"/>
      <c r="J4" s="930"/>
      <c r="K4" s="930"/>
      <c r="L4" s="930"/>
      <c r="M4" s="930"/>
      <c r="N4" s="931"/>
    </row>
    <row r="5" spans="1:14" ht="15.75" customHeight="1" x14ac:dyDescent="0.25">
      <c r="A5" s="827" t="s">
        <v>249</v>
      </c>
      <c r="B5" s="828"/>
      <c r="C5" s="973" t="s">
        <v>305</v>
      </c>
      <c r="D5" s="974"/>
      <c r="E5" s="1045" t="s">
        <v>17</v>
      </c>
      <c r="F5" s="1046"/>
      <c r="G5" s="1045" t="s">
        <v>18</v>
      </c>
      <c r="H5" s="1046"/>
      <c r="I5" s="1045" t="s">
        <v>21</v>
      </c>
      <c r="J5" s="1046"/>
      <c r="K5" s="1045" t="s">
        <v>22</v>
      </c>
      <c r="L5" s="1046"/>
      <c r="M5" s="1047" t="s">
        <v>494</v>
      </c>
      <c r="N5" s="1048"/>
    </row>
    <row r="6" spans="1:14" ht="15.6" x14ac:dyDescent="0.25">
      <c r="A6" s="829"/>
      <c r="B6" s="830"/>
      <c r="C6" s="296" t="s">
        <v>438</v>
      </c>
      <c r="D6" s="296" t="s">
        <v>439</v>
      </c>
      <c r="E6" s="329" t="s">
        <v>438</v>
      </c>
      <c r="F6" s="329" t="s">
        <v>439</v>
      </c>
      <c r="G6" s="329" t="s">
        <v>438</v>
      </c>
      <c r="H6" s="329" t="s">
        <v>439</v>
      </c>
      <c r="I6" s="463" t="s">
        <v>438</v>
      </c>
      <c r="J6" s="463" t="s">
        <v>439</v>
      </c>
      <c r="K6" s="578" t="s">
        <v>438</v>
      </c>
      <c r="L6" s="578" t="s">
        <v>439</v>
      </c>
      <c r="M6" s="456" t="s">
        <v>438</v>
      </c>
      <c r="N6" s="456" t="s">
        <v>439</v>
      </c>
    </row>
    <row r="7" spans="1:14" ht="15.75" customHeight="1" x14ac:dyDescent="0.25">
      <c r="A7" s="1050"/>
      <c r="B7" s="150" t="s">
        <v>2</v>
      </c>
      <c r="C7" s="181">
        <v>3</v>
      </c>
      <c r="D7" s="321"/>
      <c r="E7" s="297">
        <v>4</v>
      </c>
      <c r="F7" s="297"/>
      <c r="G7" s="297">
        <v>4</v>
      </c>
      <c r="H7" s="297"/>
      <c r="I7" s="297">
        <v>4</v>
      </c>
      <c r="J7" s="297"/>
      <c r="K7" s="297">
        <v>4</v>
      </c>
      <c r="L7" s="321"/>
      <c r="M7" s="223"/>
      <c r="N7" s="223"/>
    </row>
    <row r="8" spans="1:14" ht="15.75" customHeight="1" x14ac:dyDescent="0.25">
      <c r="A8" s="1051"/>
      <c r="B8" s="150" t="s">
        <v>306</v>
      </c>
      <c r="C8" s="181">
        <v>19</v>
      </c>
      <c r="D8" s="321"/>
      <c r="E8" s="297">
        <v>6</v>
      </c>
      <c r="F8" s="297"/>
      <c r="G8" s="297">
        <v>5</v>
      </c>
      <c r="H8" s="297"/>
      <c r="I8" s="297">
        <v>5</v>
      </c>
      <c r="J8" s="297"/>
      <c r="K8" s="297">
        <v>5</v>
      </c>
      <c r="L8" s="321"/>
      <c r="M8" s="223"/>
      <c r="N8" s="223"/>
    </row>
    <row r="9" spans="1:14" ht="15.75" customHeight="1" x14ac:dyDescent="0.25">
      <c r="A9" s="1051"/>
      <c r="B9" s="150" t="s">
        <v>307</v>
      </c>
      <c r="C9" s="181"/>
      <c r="D9" s="321"/>
      <c r="E9" s="297">
        <v>3</v>
      </c>
      <c r="F9" s="297"/>
      <c r="G9" s="297">
        <v>3</v>
      </c>
      <c r="H9" s="297"/>
      <c r="I9" s="297">
        <v>3</v>
      </c>
      <c r="J9" s="297"/>
      <c r="K9" s="297"/>
      <c r="L9" s="321"/>
      <c r="M9" s="223"/>
      <c r="N9" s="223"/>
    </row>
    <row r="10" spans="1:14" ht="15.75" customHeight="1" x14ac:dyDescent="0.25">
      <c r="A10" s="1051"/>
      <c r="B10" s="150" t="s">
        <v>308</v>
      </c>
      <c r="C10" s="181"/>
      <c r="D10" s="321"/>
      <c r="E10" s="297">
        <v>1</v>
      </c>
      <c r="F10" s="297"/>
      <c r="G10" s="297">
        <v>1</v>
      </c>
      <c r="H10" s="297"/>
      <c r="I10" s="297">
        <v>2</v>
      </c>
      <c r="J10" s="297"/>
      <c r="K10" s="297">
        <v>2</v>
      </c>
      <c r="L10" s="321"/>
      <c r="M10" s="223"/>
      <c r="N10" s="223"/>
    </row>
    <row r="11" spans="1:14" ht="15.75" customHeight="1" x14ac:dyDescent="0.25">
      <c r="A11" s="1051"/>
      <c r="B11" s="150" t="s">
        <v>19</v>
      </c>
      <c r="C11" s="181">
        <v>3</v>
      </c>
      <c r="D11" s="321"/>
      <c r="E11" s="297">
        <v>3</v>
      </c>
      <c r="F11" s="297"/>
      <c r="G11" s="297">
        <v>3</v>
      </c>
      <c r="H11" s="297"/>
      <c r="I11" s="297">
        <v>3</v>
      </c>
      <c r="J11" s="297"/>
      <c r="K11" s="297">
        <v>3</v>
      </c>
      <c r="L11" s="321"/>
      <c r="M11" s="223"/>
      <c r="N11" s="223"/>
    </row>
    <row r="12" spans="1:14" ht="15.6" x14ac:dyDescent="0.25">
      <c r="A12" s="1051"/>
      <c r="B12" s="150" t="s">
        <v>254</v>
      </c>
      <c r="C12" s="181"/>
      <c r="D12" s="321"/>
      <c r="E12" s="297"/>
      <c r="F12" s="297"/>
      <c r="G12" s="297"/>
      <c r="H12" s="297"/>
      <c r="I12" s="297"/>
      <c r="J12" s="297"/>
      <c r="K12" s="609">
        <v>1</v>
      </c>
      <c r="L12" s="321"/>
      <c r="M12" s="223"/>
      <c r="N12" s="223"/>
    </row>
    <row r="13" spans="1:14" ht="31.5" customHeight="1" x14ac:dyDescent="0.25">
      <c r="A13" s="1051"/>
      <c r="B13" s="150" t="s">
        <v>255</v>
      </c>
      <c r="C13" s="181">
        <v>2</v>
      </c>
      <c r="D13" s="321"/>
      <c r="E13" s="297">
        <v>2</v>
      </c>
      <c r="F13" s="297"/>
      <c r="G13" s="297">
        <v>2</v>
      </c>
      <c r="H13" s="297"/>
      <c r="I13" s="297">
        <v>3</v>
      </c>
      <c r="J13" s="297"/>
      <c r="K13" s="297">
        <v>4</v>
      </c>
      <c r="L13" s="321"/>
      <c r="M13" s="223"/>
      <c r="N13" s="223"/>
    </row>
    <row r="14" spans="1:14" ht="15.6" x14ac:dyDescent="0.25">
      <c r="A14" s="1051"/>
      <c r="B14" s="150" t="s">
        <v>5</v>
      </c>
      <c r="C14" s="181"/>
      <c r="D14" s="321"/>
      <c r="E14" s="297">
        <v>2</v>
      </c>
      <c r="F14" s="297"/>
      <c r="G14" s="297">
        <v>2</v>
      </c>
      <c r="H14" s="297"/>
      <c r="I14" s="297">
        <v>1</v>
      </c>
      <c r="J14" s="297"/>
      <c r="K14" s="297"/>
      <c r="L14" s="321"/>
      <c r="M14" s="223"/>
      <c r="N14" s="223"/>
    </row>
    <row r="15" spans="1:14" ht="15.6" x14ac:dyDescent="0.25">
      <c r="A15" s="1051"/>
      <c r="B15" s="150" t="s">
        <v>6</v>
      </c>
      <c r="C15" s="181"/>
      <c r="D15" s="321"/>
      <c r="E15" s="297">
        <v>2</v>
      </c>
      <c r="F15" s="297"/>
      <c r="G15" s="297">
        <v>1</v>
      </c>
      <c r="H15" s="297"/>
      <c r="I15" s="297"/>
      <c r="J15" s="297"/>
      <c r="K15" s="297"/>
      <c r="L15" s="321"/>
      <c r="M15" s="223"/>
      <c r="N15" s="223"/>
    </row>
    <row r="16" spans="1:14" ht="15.6" x14ac:dyDescent="0.25">
      <c r="A16" s="1051"/>
      <c r="B16" s="150" t="s">
        <v>256</v>
      </c>
      <c r="C16" s="181"/>
      <c r="D16" s="321"/>
      <c r="E16" s="297"/>
      <c r="F16" s="297"/>
      <c r="G16" s="297">
        <v>2</v>
      </c>
      <c r="H16" s="297"/>
      <c r="I16" s="297">
        <v>2</v>
      </c>
      <c r="J16" s="297"/>
      <c r="K16" s="297">
        <v>1</v>
      </c>
      <c r="L16" s="321"/>
      <c r="M16" s="223"/>
      <c r="N16" s="223"/>
    </row>
    <row r="17" spans="1:14" ht="15.6" x14ac:dyDescent="0.25">
      <c r="A17" s="1051"/>
      <c r="B17" s="150" t="s">
        <v>257</v>
      </c>
      <c r="C17" s="181"/>
      <c r="D17" s="321"/>
      <c r="E17" s="297">
        <v>2</v>
      </c>
      <c r="F17" s="297"/>
      <c r="G17" s="297">
        <v>1</v>
      </c>
      <c r="H17" s="297"/>
      <c r="I17" s="297"/>
      <c r="J17" s="297"/>
      <c r="K17" s="297"/>
      <c r="L17" s="321"/>
      <c r="M17" s="223"/>
      <c r="N17" s="223"/>
    </row>
    <row r="18" spans="1:14" ht="15.6" x14ac:dyDescent="0.25">
      <c r="A18" s="1051"/>
      <c r="B18" s="150" t="s">
        <v>258</v>
      </c>
      <c r="C18" s="181">
        <v>1</v>
      </c>
      <c r="D18" s="321"/>
      <c r="E18" s="297"/>
      <c r="F18" s="297"/>
      <c r="G18" s="297"/>
      <c r="H18" s="297"/>
      <c r="I18" s="297"/>
      <c r="J18" s="297"/>
      <c r="K18" s="297"/>
      <c r="L18" s="321"/>
      <c r="M18" s="223"/>
      <c r="N18" s="223"/>
    </row>
    <row r="19" spans="1:14" ht="15.6" x14ac:dyDescent="0.25">
      <c r="A19" s="1051"/>
      <c r="B19" s="150" t="s">
        <v>7</v>
      </c>
      <c r="C19" s="181">
        <v>2</v>
      </c>
      <c r="D19" s="321"/>
      <c r="E19" s="297"/>
      <c r="F19" s="297"/>
      <c r="G19" s="297"/>
      <c r="H19" s="297"/>
      <c r="I19" s="297"/>
      <c r="J19" s="297"/>
      <c r="K19" s="297"/>
      <c r="L19" s="321"/>
      <c r="M19" s="223"/>
      <c r="N19" s="223"/>
    </row>
    <row r="20" spans="1:14" ht="15.6" x14ac:dyDescent="0.25">
      <c r="A20" s="1051"/>
      <c r="B20" s="150" t="s">
        <v>4</v>
      </c>
      <c r="C20" s="181">
        <v>5</v>
      </c>
      <c r="D20" s="321"/>
      <c r="E20" s="297">
        <v>5</v>
      </c>
      <c r="F20" s="297"/>
      <c r="G20" s="297">
        <v>5</v>
      </c>
      <c r="H20" s="297"/>
      <c r="I20" s="297">
        <v>5</v>
      </c>
      <c r="J20" s="297"/>
      <c r="K20" s="297">
        <v>5</v>
      </c>
      <c r="L20" s="321"/>
      <c r="M20" s="223"/>
      <c r="N20" s="223"/>
    </row>
    <row r="21" spans="1:14" ht="15.6" x14ac:dyDescent="0.25">
      <c r="A21" s="1052"/>
      <c r="B21" s="153" t="s">
        <v>23</v>
      </c>
      <c r="C21" s="181">
        <v>1</v>
      </c>
      <c r="D21" s="321"/>
      <c r="E21" s="297">
        <v>1</v>
      </c>
      <c r="F21" s="297"/>
      <c r="G21" s="297">
        <v>1</v>
      </c>
      <c r="H21" s="297"/>
      <c r="I21" s="297">
        <v>1</v>
      </c>
      <c r="J21" s="297"/>
      <c r="K21" s="297">
        <v>1</v>
      </c>
      <c r="L21" s="321"/>
      <c r="M21" s="224">
        <v>1</v>
      </c>
      <c r="N21" s="223"/>
    </row>
    <row r="22" spans="1:14" ht="16.2" x14ac:dyDescent="0.25">
      <c r="A22" s="837" t="s">
        <v>259</v>
      </c>
      <c r="B22" s="838"/>
      <c r="C22" s="824"/>
      <c r="D22" s="825"/>
      <c r="E22" s="824">
        <v>6</v>
      </c>
      <c r="F22" s="825"/>
      <c r="G22" s="824">
        <v>7</v>
      </c>
      <c r="H22" s="825"/>
      <c r="I22" s="824">
        <v>8</v>
      </c>
      <c r="J22" s="825"/>
      <c r="K22" s="824">
        <v>11</v>
      </c>
      <c r="L22" s="825"/>
      <c r="M22" s="824"/>
      <c r="N22" s="825"/>
    </row>
    <row r="23" spans="1:14" ht="30" x14ac:dyDescent="0.25">
      <c r="A23" s="190" t="s">
        <v>309</v>
      </c>
      <c r="B23" s="191" t="s">
        <v>261</v>
      </c>
      <c r="C23" s="193"/>
      <c r="D23" s="193"/>
      <c r="E23" s="193">
        <v>0.5</v>
      </c>
      <c r="F23" s="193"/>
      <c r="G23" s="193"/>
      <c r="H23" s="193"/>
      <c r="I23" s="193"/>
      <c r="J23" s="193"/>
      <c r="K23" s="193"/>
      <c r="L23" s="193"/>
      <c r="M23" s="193"/>
      <c r="N23" s="193"/>
    </row>
    <row r="24" spans="1:14" ht="15" x14ac:dyDescent="0.25">
      <c r="A24" s="190" t="s">
        <v>310</v>
      </c>
      <c r="B24" s="191" t="s">
        <v>263</v>
      </c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>
        <v>0.5</v>
      </c>
      <c r="N24" s="193"/>
    </row>
    <row r="25" spans="1:14" ht="30" x14ac:dyDescent="0.25">
      <c r="A25" s="190" t="s">
        <v>311</v>
      </c>
      <c r="B25" s="191" t="s">
        <v>312</v>
      </c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>
        <v>2</v>
      </c>
      <c r="N25" s="193"/>
    </row>
    <row r="26" spans="1:14" ht="15" x14ac:dyDescent="0.25">
      <c r="A26" s="1053" t="s">
        <v>313</v>
      </c>
      <c r="B26" s="194" t="s">
        <v>314</v>
      </c>
      <c r="C26" s="193"/>
      <c r="D26" s="193"/>
      <c r="E26" s="195">
        <v>2</v>
      </c>
      <c r="F26" s="195"/>
      <c r="G26" s="195">
        <v>1</v>
      </c>
      <c r="H26" s="195"/>
      <c r="I26" s="195"/>
      <c r="J26" s="195"/>
      <c r="K26" s="195"/>
      <c r="L26" s="195"/>
      <c r="M26" s="193"/>
      <c r="N26" s="193"/>
    </row>
    <row r="27" spans="1:14" ht="15" x14ac:dyDescent="0.25">
      <c r="A27" s="1054"/>
      <c r="B27" s="194" t="s">
        <v>315</v>
      </c>
      <c r="C27" s="193"/>
      <c r="D27" s="193"/>
      <c r="E27" s="195">
        <v>1.5</v>
      </c>
      <c r="F27" s="195"/>
      <c r="G27" s="195">
        <v>1.5</v>
      </c>
      <c r="H27" s="195"/>
      <c r="I27" s="195">
        <v>1</v>
      </c>
      <c r="J27" s="195"/>
      <c r="K27" s="195"/>
      <c r="L27" s="195"/>
      <c r="M27" s="193"/>
      <c r="N27" s="193"/>
    </row>
    <row r="28" spans="1:14" ht="15" x14ac:dyDescent="0.25">
      <c r="A28" s="1055"/>
      <c r="B28" s="194" t="s">
        <v>316</v>
      </c>
      <c r="C28" s="193"/>
      <c r="D28" s="193"/>
      <c r="E28" s="195"/>
      <c r="F28" s="195"/>
      <c r="G28" s="195">
        <v>1</v>
      </c>
      <c r="H28" s="195"/>
      <c r="I28" s="195">
        <v>1</v>
      </c>
      <c r="J28" s="195"/>
      <c r="K28" s="195">
        <v>1</v>
      </c>
      <c r="L28" s="195"/>
      <c r="M28" s="193"/>
      <c r="N28" s="193"/>
    </row>
    <row r="29" spans="1:14" ht="15" x14ac:dyDescent="0.25">
      <c r="A29" s="1053" t="s">
        <v>317</v>
      </c>
      <c r="B29" s="194" t="s">
        <v>318</v>
      </c>
      <c r="C29" s="193"/>
      <c r="D29" s="193"/>
      <c r="E29" s="195"/>
      <c r="F29" s="195">
        <v>1</v>
      </c>
      <c r="G29" s="195"/>
      <c r="H29" s="196">
        <v>2</v>
      </c>
      <c r="I29" s="195"/>
      <c r="J29" s="195"/>
      <c r="K29" s="195"/>
      <c r="L29" s="195"/>
      <c r="M29" s="193"/>
      <c r="N29" s="193"/>
    </row>
    <row r="30" spans="1:14" ht="15" x14ac:dyDescent="0.25">
      <c r="A30" s="1054"/>
      <c r="B30" s="194" t="s">
        <v>319</v>
      </c>
      <c r="C30" s="193"/>
      <c r="D30" s="193"/>
      <c r="E30" s="195"/>
      <c r="F30" s="195"/>
      <c r="G30" s="195">
        <v>0.5</v>
      </c>
      <c r="H30" s="195"/>
      <c r="I30" s="195">
        <v>1</v>
      </c>
      <c r="J30" s="195"/>
      <c r="K30" s="195">
        <v>1</v>
      </c>
      <c r="L30" s="195"/>
      <c r="M30" s="193"/>
      <c r="N30" s="193"/>
    </row>
    <row r="31" spans="1:14" ht="15" x14ac:dyDescent="0.25">
      <c r="A31" s="1055"/>
      <c r="B31" s="194" t="s">
        <v>320</v>
      </c>
      <c r="C31" s="193"/>
      <c r="D31" s="193"/>
      <c r="E31" s="195"/>
      <c r="F31" s="195"/>
      <c r="G31" s="195"/>
      <c r="H31" s="195"/>
      <c r="I31" s="195"/>
      <c r="J31" s="195">
        <v>2</v>
      </c>
      <c r="K31" s="195"/>
      <c r="L31" s="196">
        <v>5</v>
      </c>
      <c r="M31" s="193"/>
      <c r="N31" s="193"/>
    </row>
    <row r="32" spans="1:14" ht="15" x14ac:dyDescent="0.25">
      <c r="A32" s="1049" t="s">
        <v>321</v>
      </c>
      <c r="B32" s="194" t="s">
        <v>322</v>
      </c>
      <c r="C32" s="193"/>
      <c r="D32" s="193"/>
      <c r="E32" s="197"/>
      <c r="F32" s="197"/>
      <c r="G32" s="197"/>
      <c r="H32" s="197"/>
      <c r="I32" s="197"/>
      <c r="J32" s="197"/>
      <c r="K32" s="197"/>
      <c r="L32" s="197"/>
      <c r="M32" s="193">
        <v>1</v>
      </c>
      <c r="N32" s="193"/>
    </row>
    <row r="33" spans="1:14" ht="15" x14ac:dyDescent="0.25">
      <c r="A33" s="1049"/>
      <c r="B33" s="194" t="s">
        <v>323</v>
      </c>
      <c r="C33" s="193"/>
      <c r="D33" s="193"/>
      <c r="E33" s="197"/>
      <c r="F33" s="197"/>
      <c r="G33" s="197"/>
      <c r="H33" s="197"/>
      <c r="I33" s="197"/>
      <c r="J33" s="197"/>
      <c r="K33" s="197"/>
      <c r="L33" s="197"/>
      <c r="M33" s="193">
        <v>1</v>
      </c>
      <c r="N33" s="193"/>
    </row>
    <row r="34" spans="1:14" ht="15" x14ac:dyDescent="0.25">
      <c r="A34" s="1049" t="s">
        <v>324</v>
      </c>
      <c r="B34" s="194" t="s">
        <v>325</v>
      </c>
      <c r="C34" s="193"/>
      <c r="D34" s="193"/>
      <c r="E34" s="195"/>
      <c r="F34" s="195"/>
      <c r="G34" s="195"/>
      <c r="H34" s="195"/>
      <c r="I34" s="195"/>
      <c r="J34" s="195"/>
      <c r="K34" s="195">
        <v>2</v>
      </c>
      <c r="L34" s="195"/>
      <c r="M34" s="193"/>
      <c r="N34" s="193"/>
    </row>
    <row r="35" spans="1:14" ht="15" x14ac:dyDescent="0.25">
      <c r="A35" s="1049"/>
      <c r="B35" s="194" t="s">
        <v>326</v>
      </c>
      <c r="C35" s="193"/>
      <c r="D35" s="193"/>
      <c r="E35" s="195"/>
      <c r="F35" s="195"/>
      <c r="G35" s="195"/>
      <c r="H35" s="195"/>
      <c r="I35" s="195"/>
      <c r="J35" s="196">
        <v>2</v>
      </c>
      <c r="K35" s="195"/>
      <c r="L35" s="196">
        <v>2</v>
      </c>
      <c r="M35" s="193"/>
      <c r="N35" s="193"/>
    </row>
    <row r="36" spans="1:14" ht="15" x14ac:dyDescent="0.25">
      <c r="A36" s="1049"/>
      <c r="B36" s="194" t="s">
        <v>327</v>
      </c>
      <c r="C36" s="193"/>
      <c r="D36" s="193"/>
      <c r="E36" s="195"/>
      <c r="F36" s="196">
        <v>1</v>
      </c>
      <c r="G36" s="195"/>
      <c r="H36" s="195">
        <v>1</v>
      </c>
      <c r="I36" s="195"/>
      <c r="J36" s="195">
        <v>1</v>
      </c>
      <c r="K36" s="195"/>
      <c r="L36" s="195"/>
      <c r="M36" s="193"/>
      <c r="N36" s="193"/>
    </row>
    <row r="37" spans="1:14" ht="15.6" x14ac:dyDescent="0.25">
      <c r="A37" s="1058" t="s">
        <v>328</v>
      </c>
      <c r="B37" s="198" t="s">
        <v>329</v>
      </c>
      <c r="C37" s="155"/>
      <c r="D37" s="155"/>
      <c r="E37" s="155"/>
      <c r="F37" s="155"/>
      <c r="G37" s="155"/>
      <c r="H37" s="155"/>
      <c r="I37" s="155"/>
      <c r="J37" s="181"/>
      <c r="K37" s="181"/>
      <c r="L37" s="181"/>
      <c r="M37" s="611">
        <v>6</v>
      </c>
      <c r="N37" s="610"/>
    </row>
    <row r="38" spans="1:14" ht="30" x14ac:dyDescent="0.25">
      <c r="A38" s="1058"/>
      <c r="B38" s="198" t="s">
        <v>330</v>
      </c>
      <c r="C38" s="155"/>
      <c r="D38" s="155"/>
      <c r="E38" s="155"/>
      <c r="F38" s="155"/>
      <c r="G38" s="155"/>
      <c r="H38" s="155"/>
      <c r="I38" s="155"/>
      <c r="J38" s="181"/>
      <c r="K38" s="181"/>
      <c r="L38" s="181"/>
      <c r="M38" s="610"/>
      <c r="N38" s="611">
        <v>10.5</v>
      </c>
    </row>
    <row r="39" spans="1:14" ht="15.6" x14ac:dyDescent="0.25">
      <c r="A39" s="1058" t="s">
        <v>331</v>
      </c>
      <c r="B39" s="198" t="s">
        <v>332</v>
      </c>
      <c r="C39" s="155"/>
      <c r="D39" s="155"/>
      <c r="E39" s="155"/>
      <c r="F39" s="155"/>
      <c r="G39" s="155"/>
      <c r="H39" s="155"/>
      <c r="I39" s="155"/>
      <c r="J39" s="181"/>
      <c r="K39" s="181"/>
      <c r="L39" s="181"/>
      <c r="M39" s="611">
        <v>3.5</v>
      </c>
      <c r="N39" s="610"/>
    </row>
    <row r="40" spans="1:14" ht="30" x14ac:dyDescent="0.25">
      <c r="A40" s="1058"/>
      <c r="B40" s="198" t="s">
        <v>333</v>
      </c>
      <c r="C40" s="155"/>
      <c r="D40" s="155"/>
      <c r="E40" s="155"/>
      <c r="F40" s="155"/>
      <c r="G40" s="155"/>
      <c r="H40" s="155"/>
      <c r="I40" s="155"/>
      <c r="J40" s="181"/>
      <c r="K40" s="181"/>
      <c r="L40" s="181"/>
      <c r="M40" s="610"/>
      <c r="N40" s="611">
        <v>10.5</v>
      </c>
    </row>
    <row r="41" spans="1:14" ht="15.6" x14ac:dyDescent="0.25">
      <c r="A41" s="844" t="s">
        <v>14</v>
      </c>
      <c r="B41" s="845"/>
      <c r="C41" s="155"/>
      <c r="D41" s="155"/>
      <c r="E41" s="155"/>
      <c r="F41" s="155">
        <v>70</v>
      </c>
      <c r="G41" s="155"/>
      <c r="H41" s="155">
        <v>105</v>
      </c>
      <c r="I41" s="155"/>
      <c r="J41" s="155">
        <v>140</v>
      </c>
      <c r="K41" s="181"/>
      <c r="L41" s="181"/>
      <c r="M41" s="224"/>
      <c r="N41" s="224"/>
    </row>
    <row r="42" spans="1:14" ht="15.6" x14ac:dyDescent="0.25">
      <c r="A42" s="844" t="s">
        <v>285</v>
      </c>
      <c r="B42" s="845"/>
      <c r="C42" s="155">
        <f>SUM(C7:C21)</f>
        <v>36</v>
      </c>
      <c r="D42" s="155"/>
      <c r="E42" s="155">
        <f>SUM(E7:E21)</f>
        <v>31</v>
      </c>
      <c r="F42" s="155"/>
      <c r="G42" s="155">
        <f>SUM(G7:G21)</f>
        <v>30</v>
      </c>
      <c r="H42" s="155"/>
      <c r="I42" s="155">
        <f>SUM(I7:I21)</f>
        <v>29</v>
      </c>
      <c r="J42" s="181"/>
      <c r="K42" s="155">
        <f>SUM(K7:K21)</f>
        <v>26</v>
      </c>
      <c r="L42" s="181"/>
      <c r="M42" s="225">
        <f>SUM(M7:M21)</f>
        <v>1</v>
      </c>
      <c r="N42" s="224"/>
    </row>
    <row r="43" spans="1:14" ht="15.6" x14ac:dyDescent="0.25">
      <c r="A43" s="844" t="s">
        <v>170</v>
      </c>
      <c r="B43" s="845"/>
      <c r="C43" s="155">
        <f>SUM(C26:C40)</f>
        <v>0</v>
      </c>
      <c r="D43" s="155">
        <f>SUM(D26:D40)</f>
        <v>0</v>
      </c>
      <c r="E43" s="155">
        <f>SUM(E23:E40)</f>
        <v>4</v>
      </c>
      <c r="F43" s="155">
        <f t="shared" ref="F43:N43" si="0">SUM(F23:F40)</f>
        <v>2</v>
      </c>
      <c r="G43" s="155">
        <f t="shared" si="0"/>
        <v>4</v>
      </c>
      <c r="H43" s="155">
        <f t="shared" si="0"/>
        <v>3</v>
      </c>
      <c r="I43" s="155">
        <f t="shared" si="0"/>
        <v>3</v>
      </c>
      <c r="J43" s="155">
        <f t="shared" si="0"/>
        <v>5</v>
      </c>
      <c r="K43" s="155">
        <f t="shared" si="0"/>
        <v>4</v>
      </c>
      <c r="L43" s="155">
        <f t="shared" si="0"/>
        <v>7</v>
      </c>
      <c r="M43" s="225">
        <f t="shared" si="0"/>
        <v>14</v>
      </c>
      <c r="N43" s="225">
        <f t="shared" si="0"/>
        <v>21</v>
      </c>
    </row>
    <row r="44" spans="1:14" ht="15.6" x14ac:dyDescent="0.25">
      <c r="A44" s="844" t="s">
        <v>286</v>
      </c>
      <c r="B44" s="845"/>
      <c r="C44" s="942">
        <f>SUM(C42:D43)</f>
        <v>36</v>
      </c>
      <c r="D44" s="943"/>
      <c r="E44" s="942">
        <f>SUM(E42:F43)</f>
        <v>37</v>
      </c>
      <c r="F44" s="943"/>
      <c r="G44" s="942">
        <f>SUM(G42:H43)</f>
        <v>37</v>
      </c>
      <c r="H44" s="943"/>
      <c r="I44" s="942">
        <f>SUM(I42:J43)</f>
        <v>37</v>
      </c>
      <c r="J44" s="943"/>
      <c r="K44" s="942">
        <f>SUM(K42:L43)</f>
        <v>37</v>
      </c>
      <c r="L44" s="943"/>
      <c r="M44" s="944">
        <f>SUM(M42:N43)</f>
        <v>36</v>
      </c>
      <c r="N44" s="945"/>
    </row>
    <row r="45" spans="1:14" ht="15.6" x14ac:dyDescent="0.25">
      <c r="A45" s="1059" t="s">
        <v>287</v>
      </c>
      <c r="B45" s="1060"/>
      <c r="C45" s="1029">
        <f>C46-C44</f>
        <v>4</v>
      </c>
      <c r="D45" s="1030"/>
      <c r="E45" s="1029">
        <f>E46-E44</f>
        <v>4</v>
      </c>
      <c r="F45" s="1030"/>
      <c r="G45" s="1056">
        <f>G46-G44</f>
        <v>3</v>
      </c>
      <c r="H45" s="1057"/>
      <c r="I45" s="1056">
        <f>I46-I44</f>
        <v>2</v>
      </c>
      <c r="J45" s="1057"/>
      <c r="K45" s="1056">
        <f>K46-K44</f>
        <v>2</v>
      </c>
      <c r="L45" s="1057"/>
      <c r="M45" s="1056">
        <f>M46-M44</f>
        <v>-1</v>
      </c>
      <c r="N45" s="1057"/>
    </row>
    <row r="46" spans="1:14" ht="15.6" x14ac:dyDescent="0.25">
      <c r="A46" s="1059" t="s">
        <v>288</v>
      </c>
      <c r="B46" s="1060"/>
      <c r="C46" s="1061">
        <v>40</v>
      </c>
      <c r="D46" s="1062"/>
      <c r="E46" s="1061">
        <v>41</v>
      </c>
      <c r="F46" s="1062"/>
      <c r="G46" s="946">
        <v>40</v>
      </c>
      <c r="H46" s="947"/>
      <c r="I46" s="946">
        <v>39</v>
      </c>
      <c r="J46" s="947"/>
      <c r="K46" s="946">
        <v>39</v>
      </c>
      <c r="L46" s="947"/>
      <c r="M46" s="946">
        <v>35</v>
      </c>
      <c r="N46" s="947"/>
    </row>
    <row r="50" spans="1:1" x14ac:dyDescent="0.25">
      <c r="A50" s="175" t="s">
        <v>293</v>
      </c>
    </row>
    <row r="51" spans="1:1" x14ac:dyDescent="0.25">
      <c r="A51" s="175" t="s">
        <v>294</v>
      </c>
    </row>
    <row r="52" spans="1:1" x14ac:dyDescent="0.25">
      <c r="A52" s="175" t="s">
        <v>295</v>
      </c>
    </row>
  </sheetData>
  <mergeCells count="49">
    <mergeCell ref="B1:N1"/>
    <mergeCell ref="A3:N3"/>
    <mergeCell ref="B2:N2"/>
    <mergeCell ref="M45:N45"/>
    <mergeCell ref="A46:B46"/>
    <mergeCell ref="C46:D46"/>
    <mergeCell ref="E46:F46"/>
    <mergeCell ref="G46:H46"/>
    <mergeCell ref="I46:J46"/>
    <mergeCell ref="K46:L46"/>
    <mergeCell ref="M46:N46"/>
    <mergeCell ref="A45:B45"/>
    <mergeCell ref="C45:D45"/>
    <mergeCell ref="E45:F45"/>
    <mergeCell ref="G45:H45"/>
    <mergeCell ref="I45:J45"/>
    <mergeCell ref="K45:L45"/>
    <mergeCell ref="M44:N44"/>
    <mergeCell ref="A37:A38"/>
    <mergeCell ref="A39:A40"/>
    <mergeCell ref="A41:B41"/>
    <mergeCell ref="A42:B42"/>
    <mergeCell ref="A43:B43"/>
    <mergeCell ref="A44:B44"/>
    <mergeCell ref="C44:D44"/>
    <mergeCell ref="E44:F44"/>
    <mergeCell ref="G44:H44"/>
    <mergeCell ref="I44:J44"/>
    <mergeCell ref="K44:L44"/>
    <mergeCell ref="K22:L22"/>
    <mergeCell ref="M22:N22"/>
    <mergeCell ref="A26:A28"/>
    <mergeCell ref="A29:A31"/>
    <mergeCell ref="A32:A33"/>
    <mergeCell ref="G22:H22"/>
    <mergeCell ref="I22:J22"/>
    <mergeCell ref="A34:A36"/>
    <mergeCell ref="A7:A21"/>
    <mergeCell ref="A22:B22"/>
    <mergeCell ref="C22:D22"/>
    <mergeCell ref="E22:F22"/>
    <mergeCell ref="A4:N4"/>
    <mergeCell ref="A5:B6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6"/>
  <sheetViews>
    <sheetView topLeftCell="B46" workbookViewId="0">
      <selection activeCell="Q18" sqref="Q18"/>
    </sheetView>
  </sheetViews>
  <sheetFormatPr defaultColWidth="9.109375" defaultRowHeight="13.2" x14ac:dyDescent="0.25"/>
  <cols>
    <col min="1" max="1" width="33.109375" style="175" customWidth="1"/>
    <col min="2" max="2" width="40.5546875" style="175" customWidth="1"/>
    <col min="3" max="3" width="5.5546875" style="175" customWidth="1"/>
    <col min="4" max="5" width="7.33203125" style="175" customWidth="1"/>
    <col min="6" max="6" width="5.5546875" style="175" customWidth="1"/>
    <col min="7" max="7" width="6" style="175" bestFit="1" customWidth="1"/>
    <col min="8" max="14" width="5.5546875" style="175" customWidth="1"/>
    <col min="15" max="16384" width="9.109375" style="175"/>
  </cols>
  <sheetData>
    <row r="2" spans="1:14" customFormat="1" x14ac:dyDescent="0.25">
      <c r="A2" s="961"/>
      <c r="B2" s="961"/>
      <c r="C2" s="961"/>
      <c r="D2" s="961"/>
      <c r="E2" s="961"/>
      <c r="F2" s="961"/>
      <c r="G2" s="961"/>
      <c r="H2" s="961"/>
      <c r="I2" s="961"/>
      <c r="J2" s="961"/>
      <c r="K2" s="961"/>
      <c r="L2" s="961"/>
      <c r="M2" s="961"/>
      <c r="N2" s="961"/>
    </row>
    <row r="3" spans="1:14" customFormat="1" ht="17.399999999999999" x14ac:dyDescent="0.3">
      <c r="A3" s="1063" t="s">
        <v>303</v>
      </c>
      <c r="B3" s="1063"/>
      <c r="C3" s="1063"/>
      <c r="D3" s="1063"/>
      <c r="E3" s="1063"/>
      <c r="F3" s="1063"/>
      <c r="G3" s="1063"/>
      <c r="H3" s="1063"/>
      <c r="I3" s="1063"/>
      <c r="J3" s="1063"/>
      <c r="K3" s="1063"/>
      <c r="L3" s="1063"/>
      <c r="M3" s="1063"/>
      <c r="N3" s="1063"/>
    </row>
    <row r="5" spans="1:14" ht="15.6" x14ac:dyDescent="0.25">
      <c r="A5" s="929" t="s">
        <v>334</v>
      </c>
      <c r="B5" s="930"/>
      <c r="C5" s="930"/>
      <c r="D5" s="930"/>
      <c r="E5" s="930"/>
      <c r="F5" s="930"/>
      <c r="G5" s="930"/>
      <c r="H5" s="930"/>
      <c r="I5" s="930"/>
      <c r="J5" s="930"/>
      <c r="K5" s="930"/>
      <c r="L5" s="930"/>
      <c r="M5" s="930"/>
      <c r="N5" s="931"/>
    </row>
    <row r="6" spans="1:14" ht="15.75" customHeight="1" x14ac:dyDescent="0.25">
      <c r="A6" s="827" t="s">
        <v>249</v>
      </c>
      <c r="B6" s="828"/>
      <c r="C6" s="973" t="s">
        <v>305</v>
      </c>
      <c r="D6" s="974"/>
      <c r="E6" s="1045" t="s">
        <v>17</v>
      </c>
      <c r="F6" s="1046"/>
      <c r="G6" s="929" t="s">
        <v>18</v>
      </c>
      <c r="H6" s="931"/>
      <c r="I6" s="929" t="s">
        <v>21</v>
      </c>
      <c r="J6" s="931"/>
      <c r="K6" s="929" t="s">
        <v>22</v>
      </c>
      <c r="L6" s="931"/>
      <c r="M6" s="1064" t="s">
        <v>299</v>
      </c>
      <c r="N6" s="931"/>
    </row>
    <row r="7" spans="1:14" ht="31.2" x14ac:dyDescent="0.25">
      <c r="A7" s="829"/>
      <c r="B7" s="830"/>
      <c r="C7" s="296" t="s">
        <v>251</v>
      </c>
      <c r="D7" s="296" t="s">
        <v>252</v>
      </c>
      <c r="E7" s="296" t="s">
        <v>251</v>
      </c>
      <c r="F7" s="296" t="s">
        <v>252</v>
      </c>
      <c r="G7" s="149" t="s">
        <v>251</v>
      </c>
      <c r="H7" s="149" t="s">
        <v>252</v>
      </c>
      <c r="I7" s="149" t="s">
        <v>251</v>
      </c>
      <c r="J7" s="149" t="s">
        <v>252</v>
      </c>
      <c r="K7" s="149" t="s">
        <v>251</v>
      </c>
      <c r="L7" s="149" t="s">
        <v>252</v>
      </c>
      <c r="M7" s="149" t="s">
        <v>251</v>
      </c>
      <c r="N7" s="149" t="s">
        <v>252</v>
      </c>
    </row>
    <row r="8" spans="1:14" ht="15.75" customHeight="1" x14ac:dyDescent="0.25">
      <c r="A8" s="1050"/>
      <c r="B8" s="150" t="s">
        <v>2</v>
      </c>
      <c r="C8" s="297">
        <v>3</v>
      </c>
      <c r="D8" s="297"/>
      <c r="E8" s="297">
        <v>4</v>
      </c>
      <c r="F8" s="297"/>
      <c r="G8" s="189">
        <v>4</v>
      </c>
      <c r="H8" s="189"/>
      <c r="I8" s="189">
        <v>4</v>
      </c>
      <c r="J8" s="189"/>
      <c r="K8" s="189">
        <v>4</v>
      </c>
      <c r="L8" s="188"/>
      <c r="M8" s="188"/>
      <c r="N8" s="188"/>
    </row>
    <row r="9" spans="1:14" ht="15.75" customHeight="1" x14ac:dyDescent="0.25">
      <c r="A9" s="1051"/>
      <c r="B9" s="150" t="s">
        <v>306</v>
      </c>
      <c r="C9" s="297">
        <v>18</v>
      </c>
      <c r="D9" s="297"/>
      <c r="E9" s="297">
        <v>3</v>
      </c>
      <c r="F9" s="297"/>
      <c r="G9" s="189">
        <v>3</v>
      </c>
      <c r="H9" s="189"/>
      <c r="I9" s="189">
        <v>3</v>
      </c>
      <c r="J9" s="189"/>
      <c r="K9" s="189">
        <v>3</v>
      </c>
      <c r="L9" s="188"/>
      <c r="M9" s="188"/>
      <c r="N9" s="188"/>
    </row>
    <row r="10" spans="1:14" ht="15.75" customHeight="1" x14ac:dyDescent="0.25">
      <c r="A10" s="1051"/>
      <c r="B10" s="150" t="s">
        <v>307</v>
      </c>
      <c r="C10" s="297"/>
      <c r="D10" s="297"/>
      <c r="E10" s="297"/>
      <c r="F10" s="297"/>
      <c r="G10" s="189"/>
      <c r="H10" s="189"/>
      <c r="I10" s="189"/>
      <c r="J10" s="189"/>
      <c r="K10" s="189"/>
      <c r="L10" s="188"/>
      <c r="M10" s="188"/>
      <c r="N10" s="188"/>
    </row>
    <row r="11" spans="1:14" ht="15.75" customHeight="1" x14ac:dyDescent="0.25">
      <c r="A11" s="1051"/>
      <c r="B11" s="150" t="s">
        <v>308</v>
      </c>
      <c r="C11" s="297"/>
      <c r="D11" s="297"/>
      <c r="E11" s="297"/>
      <c r="F11" s="297"/>
      <c r="G11" s="189"/>
      <c r="H11" s="189"/>
      <c r="I11" s="189"/>
      <c r="J11" s="189"/>
      <c r="K11" s="189"/>
      <c r="L11" s="188"/>
      <c r="M11" s="188"/>
      <c r="N11" s="188"/>
    </row>
    <row r="12" spans="1:14" ht="15.75" customHeight="1" x14ac:dyDescent="0.25">
      <c r="A12" s="1051"/>
      <c r="B12" s="150" t="s">
        <v>19</v>
      </c>
      <c r="C12" s="297">
        <v>3</v>
      </c>
      <c r="D12" s="297"/>
      <c r="E12" s="297">
        <v>3</v>
      </c>
      <c r="F12" s="297"/>
      <c r="G12" s="189">
        <v>3</v>
      </c>
      <c r="H12" s="189"/>
      <c r="I12" s="189">
        <v>3</v>
      </c>
      <c r="J12" s="189"/>
      <c r="K12" s="189">
        <v>3</v>
      </c>
      <c r="L12" s="188"/>
      <c r="M12" s="188"/>
      <c r="N12" s="188"/>
    </row>
    <row r="13" spans="1:14" ht="15.6" x14ac:dyDescent="0.25">
      <c r="A13" s="1051"/>
      <c r="B13" s="150" t="s">
        <v>254</v>
      </c>
      <c r="C13" s="297"/>
      <c r="D13" s="297"/>
      <c r="E13" s="297"/>
      <c r="F13" s="297"/>
      <c r="G13" s="189"/>
      <c r="H13" s="189"/>
      <c r="I13" s="189"/>
      <c r="J13" s="189"/>
      <c r="K13" s="189">
        <v>1</v>
      </c>
      <c r="L13" s="188"/>
      <c r="M13" s="188"/>
      <c r="N13" s="188"/>
    </row>
    <row r="14" spans="1:14" ht="31.5" customHeight="1" x14ac:dyDescent="0.25">
      <c r="A14" s="1051"/>
      <c r="B14" s="150" t="s">
        <v>255</v>
      </c>
      <c r="C14" s="297">
        <v>2</v>
      </c>
      <c r="D14" s="297"/>
      <c r="E14" s="297">
        <v>2</v>
      </c>
      <c r="F14" s="297"/>
      <c r="G14" s="189">
        <v>2</v>
      </c>
      <c r="H14" s="189"/>
      <c r="I14" s="189">
        <v>3</v>
      </c>
      <c r="J14" s="189"/>
      <c r="K14" s="189">
        <v>3</v>
      </c>
      <c r="L14" s="188"/>
      <c r="M14" s="188"/>
      <c r="N14" s="188"/>
    </row>
    <row r="15" spans="1:14" ht="15.6" x14ac:dyDescent="0.25">
      <c r="A15" s="1051"/>
      <c r="B15" s="150" t="s">
        <v>5</v>
      </c>
      <c r="C15" s="297"/>
      <c r="D15" s="297"/>
      <c r="E15" s="297">
        <v>2</v>
      </c>
      <c r="F15" s="297"/>
      <c r="G15" s="189">
        <v>2</v>
      </c>
      <c r="H15" s="189"/>
      <c r="I15" s="189">
        <v>1</v>
      </c>
      <c r="J15" s="189"/>
      <c r="K15" s="189"/>
      <c r="L15" s="188"/>
      <c r="M15" s="188"/>
      <c r="N15" s="188"/>
    </row>
    <row r="16" spans="1:14" ht="15.6" x14ac:dyDescent="0.25">
      <c r="A16" s="1051"/>
      <c r="B16" s="150" t="s">
        <v>6</v>
      </c>
      <c r="C16" s="297"/>
      <c r="D16" s="297"/>
      <c r="E16" s="297">
        <v>2</v>
      </c>
      <c r="F16" s="297"/>
      <c r="G16" s="189">
        <v>1</v>
      </c>
      <c r="H16" s="189"/>
      <c r="I16" s="189"/>
      <c r="J16" s="189"/>
      <c r="K16" s="189"/>
      <c r="L16" s="188"/>
      <c r="M16" s="188"/>
      <c r="N16" s="188"/>
    </row>
    <row r="17" spans="1:14" ht="15.75" customHeight="1" x14ac:dyDescent="0.25">
      <c r="A17" s="1051"/>
      <c r="B17" s="150" t="s">
        <v>256</v>
      </c>
      <c r="C17" s="297"/>
      <c r="D17" s="297"/>
      <c r="E17" s="297"/>
      <c r="F17" s="297"/>
      <c r="G17" s="189">
        <v>2</v>
      </c>
      <c r="H17" s="189"/>
      <c r="I17" s="189">
        <v>2</v>
      </c>
      <c r="J17" s="189"/>
      <c r="K17" s="189">
        <v>1</v>
      </c>
      <c r="L17" s="188"/>
      <c r="M17" s="188"/>
      <c r="N17" s="188"/>
    </row>
    <row r="18" spans="1:14" ht="15.6" x14ac:dyDescent="0.25">
      <c r="A18" s="1051"/>
      <c r="B18" s="150" t="s">
        <v>257</v>
      </c>
      <c r="C18" s="297"/>
      <c r="D18" s="297"/>
      <c r="E18" s="297">
        <v>2</v>
      </c>
      <c r="F18" s="297"/>
      <c r="G18" s="189">
        <v>1</v>
      </c>
      <c r="H18" s="189"/>
      <c r="I18" s="189"/>
      <c r="J18" s="189"/>
      <c r="K18" s="189"/>
      <c r="L18" s="188"/>
      <c r="M18" s="188"/>
      <c r="N18" s="188"/>
    </row>
    <row r="19" spans="1:14" ht="15.75" customHeight="1" x14ac:dyDescent="0.25">
      <c r="A19" s="1051"/>
      <c r="B19" s="150" t="s">
        <v>258</v>
      </c>
      <c r="C19" s="297">
        <v>1</v>
      </c>
      <c r="D19" s="297"/>
      <c r="E19" s="297"/>
      <c r="F19" s="297"/>
      <c r="G19" s="189"/>
      <c r="H19" s="189"/>
      <c r="I19" s="189"/>
      <c r="J19" s="189"/>
      <c r="K19" s="189"/>
      <c r="L19" s="188"/>
      <c r="M19" s="188"/>
      <c r="N19" s="188"/>
    </row>
    <row r="20" spans="1:14" ht="15.75" customHeight="1" x14ac:dyDescent="0.25">
      <c r="A20" s="1051"/>
      <c r="B20" s="150" t="s">
        <v>7</v>
      </c>
      <c r="C20" s="297">
        <v>1</v>
      </c>
      <c r="D20" s="297"/>
      <c r="E20" s="297"/>
      <c r="F20" s="297"/>
      <c r="G20" s="189"/>
      <c r="H20" s="189"/>
      <c r="I20" s="189"/>
      <c r="J20" s="189"/>
      <c r="K20" s="189"/>
      <c r="L20" s="188"/>
      <c r="M20" s="188"/>
      <c r="N20" s="188"/>
    </row>
    <row r="21" spans="1:14" ht="15.75" customHeight="1" x14ac:dyDescent="0.25">
      <c r="A21" s="1051"/>
      <c r="B21" s="150" t="s">
        <v>4</v>
      </c>
      <c r="C21" s="297">
        <v>5</v>
      </c>
      <c r="D21" s="297"/>
      <c r="E21" s="297">
        <v>5</v>
      </c>
      <c r="F21" s="297"/>
      <c r="G21" s="189">
        <v>5</v>
      </c>
      <c r="H21" s="189"/>
      <c r="I21" s="189">
        <v>5</v>
      </c>
      <c r="J21" s="189"/>
      <c r="K21" s="189">
        <v>5</v>
      </c>
      <c r="L21" s="188"/>
      <c r="M21" s="188"/>
      <c r="N21" s="188"/>
    </row>
    <row r="22" spans="1:14" ht="15.75" customHeight="1" x14ac:dyDescent="0.25">
      <c r="A22" s="1052"/>
      <c r="B22" s="153" t="s">
        <v>23</v>
      </c>
      <c r="C22" s="297">
        <v>1</v>
      </c>
      <c r="D22" s="297"/>
      <c r="E22" s="297">
        <v>1</v>
      </c>
      <c r="F22" s="297"/>
      <c r="G22" s="189">
        <v>1</v>
      </c>
      <c r="H22" s="189"/>
      <c r="I22" s="189">
        <v>1</v>
      </c>
      <c r="J22" s="189"/>
      <c r="K22" s="189">
        <v>1</v>
      </c>
      <c r="L22" s="188"/>
      <c r="M22" s="315">
        <v>1</v>
      </c>
      <c r="N22" s="188"/>
    </row>
    <row r="23" spans="1:14" ht="15.75" customHeight="1" x14ac:dyDescent="0.25">
      <c r="A23" s="837" t="s">
        <v>259</v>
      </c>
      <c r="B23" s="838"/>
      <c r="C23" s="824"/>
      <c r="D23" s="825"/>
      <c r="E23" s="824">
        <v>6</v>
      </c>
      <c r="F23" s="825"/>
      <c r="G23" s="824">
        <v>7</v>
      </c>
      <c r="H23" s="825"/>
      <c r="I23" s="824">
        <v>8</v>
      </c>
      <c r="J23" s="825"/>
      <c r="K23" s="824">
        <v>11</v>
      </c>
      <c r="L23" s="825"/>
      <c r="M23" s="824"/>
      <c r="N23" s="825"/>
    </row>
    <row r="24" spans="1:14" ht="15" customHeight="1" x14ac:dyDescent="0.25">
      <c r="A24" s="190" t="s">
        <v>309</v>
      </c>
      <c r="B24" s="191" t="s">
        <v>261</v>
      </c>
      <c r="C24" s="193"/>
      <c r="D24" s="193"/>
      <c r="E24" s="193">
        <v>0.5</v>
      </c>
      <c r="F24" s="193"/>
      <c r="G24" s="193"/>
      <c r="H24" s="193"/>
      <c r="I24" s="193"/>
      <c r="J24" s="193"/>
      <c r="K24" s="193"/>
      <c r="L24" s="193"/>
      <c r="M24" s="193"/>
      <c r="N24" s="193"/>
    </row>
    <row r="25" spans="1:14" ht="15" x14ac:dyDescent="0.25">
      <c r="A25" s="190" t="s">
        <v>310</v>
      </c>
      <c r="B25" s="191" t="s">
        <v>263</v>
      </c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>
        <v>0.5</v>
      </c>
      <c r="N25" s="193"/>
    </row>
    <row r="26" spans="1:14" ht="30" x14ac:dyDescent="0.25">
      <c r="A26" s="190" t="s">
        <v>311</v>
      </c>
      <c r="B26" s="191" t="s">
        <v>312</v>
      </c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>
        <v>2</v>
      </c>
      <c r="N26" s="193"/>
    </row>
    <row r="27" spans="1:14" ht="15.75" customHeight="1" x14ac:dyDescent="0.25">
      <c r="A27" s="1053" t="s">
        <v>313</v>
      </c>
      <c r="B27" s="194" t="s">
        <v>314</v>
      </c>
      <c r="C27" s="193"/>
      <c r="D27" s="193"/>
      <c r="E27" s="195">
        <v>2</v>
      </c>
      <c r="F27" s="195"/>
      <c r="G27" s="195">
        <v>1</v>
      </c>
      <c r="H27" s="195"/>
      <c r="I27" s="195"/>
      <c r="J27" s="195"/>
      <c r="K27" s="195"/>
      <c r="L27" s="195"/>
      <c r="M27" s="195"/>
      <c r="N27" s="195"/>
    </row>
    <row r="28" spans="1:14" ht="15.75" customHeight="1" x14ac:dyDescent="0.25">
      <c r="A28" s="1054"/>
      <c r="B28" s="194" t="s">
        <v>315</v>
      </c>
      <c r="C28" s="193"/>
      <c r="D28" s="193"/>
      <c r="E28" s="195">
        <v>1.5</v>
      </c>
      <c r="F28" s="195"/>
      <c r="G28" s="195">
        <v>1.5</v>
      </c>
      <c r="H28" s="195"/>
      <c r="I28" s="195">
        <v>1</v>
      </c>
      <c r="J28" s="195"/>
      <c r="K28" s="195"/>
      <c r="L28" s="195"/>
      <c r="M28" s="195"/>
      <c r="N28" s="195"/>
    </row>
    <row r="29" spans="1:14" ht="15.75" customHeight="1" x14ac:dyDescent="0.25">
      <c r="A29" s="1055"/>
      <c r="B29" s="194" t="s">
        <v>316</v>
      </c>
      <c r="C29" s="193"/>
      <c r="D29" s="193"/>
      <c r="E29" s="195"/>
      <c r="F29" s="195"/>
      <c r="G29" s="195">
        <v>1</v>
      </c>
      <c r="H29" s="195"/>
      <c r="I29" s="195">
        <v>1</v>
      </c>
      <c r="J29" s="195"/>
      <c r="K29" s="195">
        <v>1</v>
      </c>
      <c r="L29" s="195"/>
      <c r="M29" s="195"/>
      <c r="N29" s="195"/>
    </row>
    <row r="30" spans="1:14" ht="17.25" customHeight="1" x14ac:dyDescent="0.25">
      <c r="A30" s="1053" t="s">
        <v>317</v>
      </c>
      <c r="B30" s="194" t="s">
        <v>318</v>
      </c>
      <c r="C30" s="193"/>
      <c r="D30" s="193"/>
      <c r="E30" s="195"/>
      <c r="F30" s="195">
        <v>1</v>
      </c>
      <c r="G30" s="195"/>
      <c r="H30" s="196">
        <v>2</v>
      </c>
      <c r="I30" s="195"/>
      <c r="J30" s="195"/>
      <c r="K30" s="195"/>
      <c r="L30" s="195"/>
      <c r="M30" s="195"/>
      <c r="N30" s="195"/>
    </row>
    <row r="31" spans="1:14" ht="15.75" customHeight="1" x14ac:dyDescent="0.25">
      <c r="A31" s="1054"/>
      <c r="B31" s="194" t="s">
        <v>319</v>
      </c>
      <c r="C31" s="193"/>
      <c r="D31" s="193"/>
      <c r="E31" s="195"/>
      <c r="F31" s="195"/>
      <c r="G31" s="195">
        <v>0.5</v>
      </c>
      <c r="H31" s="195"/>
      <c r="I31" s="195">
        <v>1</v>
      </c>
      <c r="J31" s="195"/>
      <c r="K31" s="195">
        <v>1</v>
      </c>
      <c r="L31" s="195"/>
      <c r="M31" s="195"/>
      <c r="N31" s="195"/>
    </row>
    <row r="32" spans="1:14" ht="15.75" customHeight="1" x14ac:dyDescent="0.25">
      <c r="A32" s="1055"/>
      <c r="B32" s="194" t="s">
        <v>320</v>
      </c>
      <c r="C32" s="193"/>
      <c r="D32" s="193"/>
      <c r="E32" s="195"/>
      <c r="F32" s="195"/>
      <c r="G32" s="195"/>
      <c r="H32" s="195"/>
      <c r="I32" s="195"/>
      <c r="J32" s="195">
        <v>2</v>
      </c>
      <c r="K32" s="195"/>
      <c r="L32" s="196">
        <v>5</v>
      </c>
      <c r="M32" s="195"/>
      <c r="N32" s="195"/>
    </row>
    <row r="33" spans="1:14" ht="15.75" customHeight="1" x14ac:dyDescent="0.25">
      <c r="A33" s="1049" t="s">
        <v>321</v>
      </c>
      <c r="B33" s="194" t="s">
        <v>322</v>
      </c>
      <c r="C33" s="193"/>
      <c r="D33" s="193"/>
      <c r="E33" s="197"/>
      <c r="F33" s="197"/>
      <c r="G33" s="197"/>
      <c r="H33" s="197"/>
      <c r="I33" s="197"/>
      <c r="J33" s="197"/>
      <c r="K33" s="197"/>
      <c r="L33" s="197"/>
      <c r="M33" s="195">
        <v>1</v>
      </c>
      <c r="N33" s="197"/>
    </row>
    <row r="34" spans="1:14" ht="15.75" customHeight="1" x14ac:dyDescent="0.25">
      <c r="A34" s="1049"/>
      <c r="B34" s="194" t="s">
        <v>323</v>
      </c>
      <c r="C34" s="193"/>
      <c r="D34" s="193"/>
      <c r="E34" s="197"/>
      <c r="F34" s="197"/>
      <c r="G34" s="197"/>
      <c r="H34" s="197"/>
      <c r="I34" s="197"/>
      <c r="J34" s="197"/>
      <c r="K34" s="197"/>
      <c r="L34" s="197"/>
      <c r="M34" s="195">
        <v>1</v>
      </c>
      <c r="N34" s="197"/>
    </row>
    <row r="35" spans="1:14" ht="17.25" customHeight="1" x14ac:dyDescent="0.25">
      <c r="A35" s="1049" t="s">
        <v>324</v>
      </c>
      <c r="B35" s="194" t="s">
        <v>325</v>
      </c>
      <c r="C35" s="193"/>
      <c r="D35" s="193"/>
      <c r="E35" s="195"/>
      <c r="F35" s="195"/>
      <c r="G35" s="195"/>
      <c r="H35" s="195"/>
      <c r="I35" s="195"/>
      <c r="J35" s="195"/>
      <c r="K35" s="195">
        <v>2</v>
      </c>
      <c r="L35" s="195"/>
      <c r="M35" s="195"/>
      <c r="N35" s="195"/>
    </row>
    <row r="36" spans="1:14" ht="15.75" customHeight="1" x14ac:dyDescent="0.25">
      <c r="A36" s="1049"/>
      <c r="B36" s="194" t="s">
        <v>326</v>
      </c>
      <c r="C36" s="193"/>
      <c r="D36" s="193"/>
      <c r="E36" s="195"/>
      <c r="F36" s="195"/>
      <c r="G36" s="195"/>
      <c r="H36" s="195"/>
      <c r="I36" s="195"/>
      <c r="J36" s="196">
        <v>2</v>
      </c>
      <c r="K36" s="195"/>
      <c r="L36" s="196">
        <v>2</v>
      </c>
      <c r="M36" s="195"/>
      <c r="N36" s="195"/>
    </row>
    <row r="37" spans="1:14" ht="15.75" customHeight="1" x14ac:dyDescent="0.25">
      <c r="A37" s="1049"/>
      <c r="B37" s="194" t="s">
        <v>327</v>
      </c>
      <c r="C37" s="193"/>
      <c r="D37" s="193"/>
      <c r="E37" s="195"/>
      <c r="F37" s="196">
        <v>1</v>
      </c>
      <c r="G37" s="195"/>
      <c r="H37" s="195">
        <v>1</v>
      </c>
      <c r="I37" s="195"/>
      <c r="J37" s="195">
        <v>1</v>
      </c>
      <c r="K37" s="195"/>
      <c r="L37" s="195"/>
      <c r="M37" s="195"/>
      <c r="N37" s="195"/>
    </row>
    <row r="38" spans="1:14" ht="15.6" x14ac:dyDescent="0.25">
      <c r="A38" s="1058" t="s">
        <v>328</v>
      </c>
      <c r="B38" s="198" t="s">
        <v>329</v>
      </c>
      <c r="C38" s="155"/>
      <c r="D38" s="155"/>
      <c r="E38" s="155"/>
      <c r="F38" s="155"/>
      <c r="G38" s="151"/>
      <c r="H38" s="151"/>
      <c r="I38" s="151"/>
      <c r="J38" s="179"/>
      <c r="K38" s="179"/>
      <c r="L38" s="179"/>
      <c r="M38" s="183">
        <v>6</v>
      </c>
      <c r="N38" s="182"/>
    </row>
    <row r="39" spans="1:14" ht="15.6" x14ac:dyDescent="0.25">
      <c r="A39" s="1058"/>
      <c r="B39" s="198" t="s">
        <v>330</v>
      </c>
      <c r="C39" s="155"/>
      <c r="D39" s="155"/>
      <c r="E39" s="155"/>
      <c r="F39" s="155"/>
      <c r="G39" s="151"/>
      <c r="H39" s="151"/>
      <c r="I39" s="151"/>
      <c r="J39" s="179"/>
      <c r="K39" s="179"/>
      <c r="L39" s="179"/>
      <c r="M39" s="182"/>
      <c r="N39" s="183">
        <v>10.5</v>
      </c>
    </row>
    <row r="40" spans="1:14" ht="16.5" customHeight="1" x14ac:dyDescent="0.25">
      <c r="A40" s="1058" t="s">
        <v>331</v>
      </c>
      <c r="B40" s="198" t="s">
        <v>332</v>
      </c>
      <c r="C40" s="155"/>
      <c r="D40" s="155"/>
      <c r="E40" s="155"/>
      <c r="F40" s="155"/>
      <c r="G40" s="151"/>
      <c r="H40" s="151"/>
      <c r="I40" s="151"/>
      <c r="J40" s="179"/>
      <c r="K40" s="179"/>
      <c r="L40" s="179"/>
      <c r="M40" s="183">
        <v>3.5</v>
      </c>
      <c r="N40" s="182"/>
    </row>
    <row r="41" spans="1:14" ht="15.6" x14ac:dyDescent="0.25">
      <c r="A41" s="1058"/>
      <c r="B41" s="198" t="s">
        <v>333</v>
      </c>
      <c r="C41" s="155"/>
      <c r="D41" s="155"/>
      <c r="E41" s="155"/>
      <c r="F41" s="155"/>
      <c r="G41" s="151"/>
      <c r="H41" s="151"/>
      <c r="I41" s="151"/>
      <c r="J41" s="179"/>
      <c r="K41" s="179"/>
      <c r="L41" s="179"/>
      <c r="M41" s="182"/>
      <c r="N41" s="183">
        <v>10.5</v>
      </c>
    </row>
    <row r="42" spans="1:14" ht="16.5" customHeight="1" x14ac:dyDescent="0.25">
      <c r="A42" s="844" t="s">
        <v>14</v>
      </c>
      <c r="B42" s="845"/>
      <c r="C42" s="155"/>
      <c r="D42" s="155"/>
      <c r="E42" s="155"/>
      <c r="F42" s="155">
        <v>70</v>
      </c>
      <c r="G42" s="151"/>
      <c r="H42" s="151">
        <v>105</v>
      </c>
      <c r="I42" s="151"/>
      <c r="J42" s="151">
        <v>160</v>
      </c>
      <c r="K42" s="179"/>
      <c r="L42" s="179"/>
      <c r="M42" s="179"/>
      <c r="N42" s="179"/>
    </row>
    <row r="43" spans="1:14" ht="16.5" customHeight="1" x14ac:dyDescent="0.25">
      <c r="A43" s="1065" t="s">
        <v>335</v>
      </c>
      <c r="B43" s="1066"/>
      <c r="C43" s="155">
        <f>SUM(C8:C22)</f>
        <v>34</v>
      </c>
      <c r="D43" s="155"/>
      <c r="E43" s="296">
        <f>SUM(E8:E22)</f>
        <v>24</v>
      </c>
      <c r="F43" s="296"/>
      <c r="G43" s="149">
        <f>SUM(G8:G22)</f>
        <v>24</v>
      </c>
      <c r="H43" s="149"/>
      <c r="I43" s="149">
        <f>SUM(I8:I22)</f>
        <v>22</v>
      </c>
      <c r="J43" s="172"/>
      <c r="K43" s="149">
        <f>SUM(K8:K22)</f>
        <v>21</v>
      </c>
      <c r="L43" s="172"/>
      <c r="M43" s="149">
        <f>SUM(M8:M22)</f>
        <v>1</v>
      </c>
      <c r="N43" s="172"/>
    </row>
    <row r="44" spans="1:14" ht="16.5" customHeight="1" x14ac:dyDescent="0.25">
      <c r="A44" s="1067" t="s">
        <v>24</v>
      </c>
      <c r="B44" s="202" t="s">
        <v>306</v>
      </c>
      <c r="C44" s="155">
        <v>1</v>
      </c>
      <c r="D44" s="155"/>
      <c r="E44" s="155">
        <v>3</v>
      </c>
      <c r="F44" s="155"/>
      <c r="G44" s="151">
        <v>2</v>
      </c>
      <c r="H44" s="151"/>
      <c r="I44" s="151">
        <v>2</v>
      </c>
      <c r="J44" s="179"/>
      <c r="K44" s="151">
        <v>2</v>
      </c>
      <c r="L44" s="179"/>
      <c r="M44" s="151"/>
      <c r="N44" s="179"/>
    </row>
    <row r="45" spans="1:14" ht="16.5" customHeight="1" x14ac:dyDescent="0.25">
      <c r="A45" s="1067"/>
      <c r="B45" s="202" t="s">
        <v>307</v>
      </c>
      <c r="C45" s="155"/>
      <c r="D45" s="155"/>
      <c r="E45" s="297">
        <v>3</v>
      </c>
      <c r="F45" s="297"/>
      <c r="G45" s="189">
        <v>3</v>
      </c>
      <c r="H45" s="189"/>
      <c r="I45" s="189">
        <v>3</v>
      </c>
      <c r="J45" s="179"/>
      <c r="K45" s="151"/>
      <c r="L45" s="179"/>
      <c r="M45" s="151"/>
      <c r="N45" s="179"/>
    </row>
    <row r="46" spans="1:14" ht="16.5" customHeight="1" x14ac:dyDescent="0.25">
      <c r="A46" s="1067"/>
      <c r="B46" s="202" t="s">
        <v>308</v>
      </c>
      <c r="C46" s="155"/>
      <c r="D46" s="155"/>
      <c r="E46" s="297">
        <v>1</v>
      </c>
      <c r="F46" s="297"/>
      <c r="G46" s="189">
        <v>1</v>
      </c>
      <c r="H46" s="189"/>
      <c r="I46" s="189">
        <v>2</v>
      </c>
      <c r="J46" s="189"/>
      <c r="K46" s="189">
        <v>2</v>
      </c>
      <c r="L46" s="188"/>
      <c r="M46" s="151"/>
      <c r="N46" s="179"/>
    </row>
    <row r="47" spans="1:14" ht="31.2" x14ac:dyDescent="0.25">
      <c r="A47" s="1067"/>
      <c r="B47" s="202" t="s">
        <v>255</v>
      </c>
      <c r="C47" s="155"/>
      <c r="D47" s="155"/>
      <c r="E47" s="155"/>
      <c r="F47" s="155"/>
      <c r="G47" s="151"/>
      <c r="H47" s="151"/>
      <c r="I47" s="151"/>
      <c r="J47" s="179"/>
      <c r="K47" s="151">
        <v>1</v>
      </c>
      <c r="L47" s="179"/>
      <c r="M47" s="151"/>
      <c r="N47" s="179"/>
    </row>
    <row r="48" spans="1:14" ht="16.5" customHeight="1" x14ac:dyDescent="0.25">
      <c r="A48" s="1067"/>
      <c r="B48" s="202" t="s">
        <v>7</v>
      </c>
      <c r="C48" s="155">
        <v>1</v>
      </c>
      <c r="D48" s="155"/>
      <c r="E48" s="155"/>
      <c r="F48" s="155"/>
      <c r="G48" s="151"/>
      <c r="H48" s="151"/>
      <c r="I48" s="151"/>
      <c r="J48" s="179"/>
      <c r="K48" s="151"/>
      <c r="L48" s="179"/>
      <c r="M48" s="151"/>
      <c r="N48" s="179"/>
    </row>
    <row r="49" spans="1:14" ht="16.5" customHeight="1" x14ac:dyDescent="0.25">
      <c r="A49" s="1067"/>
      <c r="B49" s="202" t="s">
        <v>13</v>
      </c>
      <c r="C49" s="155">
        <f>SUM(C44:C48)</f>
        <v>2</v>
      </c>
      <c r="D49" s="155">
        <f t="shared" ref="D49:N49" si="0">SUM(D44:D48)</f>
        <v>0</v>
      </c>
      <c r="E49" s="296">
        <f t="shared" si="0"/>
        <v>7</v>
      </c>
      <c r="F49" s="296">
        <f t="shared" si="0"/>
        <v>0</v>
      </c>
      <c r="G49" s="149">
        <f t="shared" si="0"/>
        <v>6</v>
      </c>
      <c r="H49" s="149">
        <f t="shared" si="0"/>
        <v>0</v>
      </c>
      <c r="I49" s="149">
        <f t="shared" si="0"/>
        <v>7</v>
      </c>
      <c r="J49" s="149">
        <f t="shared" si="0"/>
        <v>0</v>
      </c>
      <c r="K49" s="149">
        <f t="shared" si="0"/>
        <v>5</v>
      </c>
      <c r="L49" s="149">
        <f t="shared" si="0"/>
        <v>0</v>
      </c>
      <c r="M49" s="149">
        <f t="shared" si="0"/>
        <v>0</v>
      </c>
      <c r="N49" s="149">
        <f t="shared" si="0"/>
        <v>0</v>
      </c>
    </row>
    <row r="50" spans="1:14" ht="16.5" customHeight="1" x14ac:dyDescent="0.25">
      <c r="A50" s="844" t="s">
        <v>336</v>
      </c>
      <c r="B50" s="845"/>
      <c r="C50" s="155">
        <f>SUM(C49,C43)</f>
        <v>36</v>
      </c>
      <c r="D50" s="155"/>
      <c r="E50" s="296">
        <f>SUM(E49,E43)</f>
        <v>31</v>
      </c>
      <c r="F50" s="296"/>
      <c r="G50" s="149">
        <f>SUM(G49,G43)</f>
        <v>30</v>
      </c>
      <c r="H50" s="149"/>
      <c r="I50" s="149">
        <f>SUM(I49,I43)</f>
        <v>29</v>
      </c>
      <c r="J50" s="149"/>
      <c r="K50" s="149">
        <f>SUM(K49,K43)</f>
        <v>26</v>
      </c>
      <c r="L50" s="149"/>
      <c r="M50" s="149">
        <f>SUM(M49,M43)</f>
        <v>1</v>
      </c>
      <c r="N50" s="149"/>
    </row>
    <row r="51" spans="1:14" ht="16.5" customHeight="1" x14ac:dyDescent="0.25">
      <c r="A51" s="844" t="s">
        <v>170</v>
      </c>
      <c r="B51" s="845"/>
      <c r="C51" s="155">
        <f>SUM(C27:C41)</f>
        <v>0</v>
      </c>
      <c r="D51" s="155">
        <f>SUM(D27:D41)</f>
        <v>0</v>
      </c>
      <c r="E51" s="155">
        <f t="shared" ref="E51:N51" si="1">SUM(E24:E41)</f>
        <v>4</v>
      </c>
      <c r="F51" s="155">
        <f t="shared" si="1"/>
        <v>2</v>
      </c>
      <c r="G51" s="151">
        <f t="shared" si="1"/>
        <v>4</v>
      </c>
      <c r="H51" s="151">
        <f t="shared" si="1"/>
        <v>3</v>
      </c>
      <c r="I51" s="151">
        <f t="shared" si="1"/>
        <v>3</v>
      </c>
      <c r="J51" s="151">
        <f t="shared" si="1"/>
        <v>5</v>
      </c>
      <c r="K51" s="151">
        <f t="shared" si="1"/>
        <v>4</v>
      </c>
      <c r="L51" s="151">
        <f t="shared" si="1"/>
        <v>7</v>
      </c>
      <c r="M51" s="151">
        <f t="shared" si="1"/>
        <v>14</v>
      </c>
      <c r="N51" s="151">
        <f t="shared" si="1"/>
        <v>21</v>
      </c>
    </row>
    <row r="52" spans="1:14" ht="16.5" customHeight="1" x14ac:dyDescent="0.25">
      <c r="A52" s="1065" t="s">
        <v>286</v>
      </c>
      <c r="B52" s="1066"/>
      <c r="C52" s="155">
        <f>SUM(C50:D51)</f>
        <v>36</v>
      </c>
      <c r="D52" s="155"/>
      <c r="E52" s="973">
        <f>SUM(E50:F51)</f>
        <v>37</v>
      </c>
      <c r="F52" s="974"/>
      <c r="G52" s="1068">
        <f>SUM(G50:H51)</f>
        <v>37</v>
      </c>
      <c r="H52" s="1069"/>
      <c r="I52" s="1068">
        <f>SUM(I50:J51)</f>
        <v>37</v>
      </c>
      <c r="J52" s="1069"/>
      <c r="K52" s="1068">
        <f>SUM(K50:L51)</f>
        <v>37</v>
      </c>
      <c r="L52" s="1069"/>
      <c r="M52" s="1068">
        <f>SUM(M50:N51)</f>
        <v>36</v>
      </c>
      <c r="N52" s="1069"/>
    </row>
    <row r="53" spans="1:14" ht="15.75" customHeight="1" x14ac:dyDescent="0.25">
      <c r="A53" s="1059" t="s">
        <v>287</v>
      </c>
      <c r="B53" s="1060"/>
      <c r="C53" s="1029">
        <f>C54-C52</f>
        <v>4</v>
      </c>
      <c r="D53" s="1030"/>
      <c r="E53" s="1029">
        <f>E54-E52</f>
        <v>4</v>
      </c>
      <c r="F53" s="1030"/>
      <c r="G53" s="1056">
        <f>G54-G52</f>
        <v>3</v>
      </c>
      <c r="H53" s="1057"/>
      <c r="I53" s="1056">
        <f>I54-I52</f>
        <v>2</v>
      </c>
      <c r="J53" s="1057"/>
      <c r="K53" s="1056">
        <f>K54-K52</f>
        <v>2</v>
      </c>
      <c r="L53" s="1057"/>
      <c r="M53" s="1056">
        <f>M54-M52</f>
        <v>-1</v>
      </c>
      <c r="N53" s="1057"/>
    </row>
    <row r="54" spans="1:14" ht="15.75" customHeight="1" x14ac:dyDescent="0.25">
      <c r="A54" s="1059" t="s">
        <v>288</v>
      </c>
      <c r="B54" s="1060"/>
      <c r="C54" s="1061">
        <v>40</v>
      </c>
      <c r="D54" s="1062"/>
      <c r="E54" s="1061">
        <v>41</v>
      </c>
      <c r="F54" s="1062"/>
      <c r="G54" s="946">
        <v>40</v>
      </c>
      <c r="H54" s="947"/>
      <c r="I54" s="946">
        <v>39</v>
      </c>
      <c r="J54" s="947"/>
      <c r="K54" s="946">
        <v>39</v>
      </c>
      <c r="L54" s="947"/>
      <c r="M54" s="946">
        <v>35</v>
      </c>
      <c r="N54" s="947"/>
    </row>
    <row r="57" spans="1:14" x14ac:dyDescent="0.25">
      <c r="G57" s="175" t="s">
        <v>289</v>
      </c>
      <c r="N57" s="175">
        <v>36</v>
      </c>
    </row>
    <row r="58" spans="1:14" x14ac:dyDescent="0.25">
      <c r="B58" s="175" t="s">
        <v>290</v>
      </c>
      <c r="C58" s="175">
        <f>((C51+E51+G51)*N57)+((I51+K51)*N58)</f>
        <v>512</v>
      </c>
      <c r="D58" s="79">
        <f>C58/$C$61</f>
        <v>0.39293937068303914</v>
      </c>
      <c r="E58" s="285">
        <f>D58</f>
        <v>0.39293937068303914</v>
      </c>
      <c r="G58" s="200">
        <v>0.4</v>
      </c>
      <c r="N58" s="175">
        <v>32</v>
      </c>
    </row>
    <row r="59" spans="1:14" x14ac:dyDescent="0.25">
      <c r="B59" s="175" t="s">
        <v>291</v>
      </c>
      <c r="C59" s="175">
        <f>((D51+F51+H43)*N57)+((J51+L51)*N58)</f>
        <v>456</v>
      </c>
      <c r="D59" s="79">
        <f>C59/$C$61</f>
        <v>0.34996162701458172</v>
      </c>
      <c r="E59" s="1070">
        <f>D60+D59</f>
        <v>0.60706062931696092</v>
      </c>
      <c r="G59" s="1071">
        <v>0.6</v>
      </c>
    </row>
    <row r="60" spans="1:14" x14ac:dyDescent="0.25">
      <c r="B60" s="175" t="s">
        <v>292</v>
      </c>
      <c r="C60" s="175">
        <f>F42+H42+J42</f>
        <v>335</v>
      </c>
      <c r="D60" s="79">
        <f>C60/$C$61</f>
        <v>0.25709900230237914</v>
      </c>
      <c r="E60" s="1070"/>
      <c r="G60" s="1072"/>
    </row>
    <row r="61" spans="1:14" x14ac:dyDescent="0.25">
      <c r="B61" s="175" t="s">
        <v>13</v>
      </c>
      <c r="C61" s="175">
        <f>SUM(C58:C60)</f>
        <v>1303</v>
      </c>
      <c r="D61" s="185">
        <f>SUM(D58:D60)</f>
        <v>1</v>
      </c>
      <c r="E61" s="185">
        <f>SUM(E58:E60)</f>
        <v>1</v>
      </c>
      <c r="G61" s="201">
        <f>SUM(G58:G60)</f>
        <v>1</v>
      </c>
    </row>
    <row r="64" spans="1:14" x14ac:dyDescent="0.25">
      <c r="A64" s="175" t="s">
        <v>293</v>
      </c>
    </row>
    <row r="65" spans="1:1" x14ac:dyDescent="0.25">
      <c r="A65" s="175" t="s">
        <v>294</v>
      </c>
    </row>
    <row r="66" spans="1:1" x14ac:dyDescent="0.25">
      <c r="A66" s="175" t="s">
        <v>295</v>
      </c>
    </row>
  </sheetData>
  <mergeCells count="51">
    <mergeCell ref="M54:N54"/>
    <mergeCell ref="E59:E60"/>
    <mergeCell ref="G59:G60"/>
    <mergeCell ref="A54:B54"/>
    <mergeCell ref="C54:D54"/>
    <mergeCell ref="E54:F54"/>
    <mergeCell ref="G54:H54"/>
    <mergeCell ref="I54:J54"/>
    <mergeCell ref="K54:L54"/>
    <mergeCell ref="K52:L52"/>
    <mergeCell ref="M52:N52"/>
    <mergeCell ref="A53:B53"/>
    <mergeCell ref="C53:D53"/>
    <mergeCell ref="E53:F53"/>
    <mergeCell ref="G53:H53"/>
    <mergeCell ref="I53:J53"/>
    <mergeCell ref="K53:L53"/>
    <mergeCell ref="M53:N53"/>
    <mergeCell ref="I52:J52"/>
    <mergeCell ref="A51:B51"/>
    <mergeCell ref="A52:B52"/>
    <mergeCell ref="E52:F52"/>
    <mergeCell ref="G52:H52"/>
    <mergeCell ref="A50:B50"/>
    <mergeCell ref="E23:F23"/>
    <mergeCell ref="G23:H23"/>
    <mergeCell ref="K23:L23"/>
    <mergeCell ref="M23:N23"/>
    <mergeCell ref="A27:A29"/>
    <mergeCell ref="I23:J23"/>
    <mergeCell ref="A43:B43"/>
    <mergeCell ref="A44:A49"/>
    <mergeCell ref="A8:A22"/>
    <mergeCell ref="A23:B23"/>
    <mergeCell ref="C23:D23"/>
    <mergeCell ref="A35:A37"/>
    <mergeCell ref="A38:A39"/>
    <mergeCell ref="A40:A41"/>
    <mergeCell ref="A42:B42"/>
    <mergeCell ref="A30:A32"/>
    <mergeCell ref="A33:A34"/>
    <mergeCell ref="A2:N2"/>
    <mergeCell ref="A3:N3"/>
    <mergeCell ref="A5:N5"/>
    <mergeCell ref="A6:B7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topLeftCell="A28" workbookViewId="0">
      <selection activeCell="H40" sqref="H40"/>
    </sheetView>
  </sheetViews>
  <sheetFormatPr defaultRowHeight="13.2" x14ac:dyDescent="0.25"/>
  <cols>
    <col min="1" max="1" width="41" customWidth="1"/>
    <col min="2" max="2" width="37.44140625" customWidth="1"/>
  </cols>
  <sheetData>
    <row r="2" spans="1:6" x14ac:dyDescent="0.25">
      <c r="A2" s="961"/>
      <c r="B2" s="961"/>
      <c r="C2" s="961"/>
      <c r="D2" s="961"/>
      <c r="E2" s="961"/>
      <c r="F2" s="961"/>
    </row>
    <row r="3" spans="1:6" ht="15.6" x14ac:dyDescent="0.25">
      <c r="A3" s="1073" t="s">
        <v>303</v>
      </c>
      <c r="B3" s="1073"/>
      <c r="C3" s="1073"/>
      <c r="D3" s="1073"/>
      <c r="E3" s="1073"/>
      <c r="F3" s="1073"/>
    </row>
    <row r="4" spans="1:6" ht="15.6" x14ac:dyDescent="0.25">
      <c r="A4" s="203"/>
      <c r="B4" s="204"/>
      <c r="C4" s="204"/>
      <c r="D4" s="204"/>
      <c r="E4" s="204"/>
      <c r="F4" s="204"/>
    </row>
    <row r="5" spans="1:6" ht="18" customHeight="1" x14ac:dyDescent="0.25">
      <c r="A5" s="1074" t="s">
        <v>337</v>
      </c>
      <c r="B5" s="1074" t="s">
        <v>249</v>
      </c>
      <c r="C5" s="1075" t="s">
        <v>31</v>
      </c>
      <c r="D5" s="1076"/>
      <c r="E5" s="1076"/>
      <c r="F5" s="1077"/>
    </row>
    <row r="6" spans="1:6" ht="15.6" x14ac:dyDescent="0.25">
      <c r="A6" s="1074"/>
      <c r="B6" s="1074"/>
      <c r="C6" s="1078" t="s">
        <v>56</v>
      </c>
      <c r="D6" s="1079"/>
      <c r="E6" s="1080" t="s">
        <v>338</v>
      </c>
      <c r="F6" s="1080"/>
    </row>
    <row r="7" spans="1:6" ht="18" customHeight="1" x14ac:dyDescent="0.25">
      <c r="A7" s="1074"/>
      <c r="B7" s="1074"/>
      <c r="C7" s="1080" t="s">
        <v>339</v>
      </c>
      <c r="D7" s="1080"/>
      <c r="E7" s="1080" t="s">
        <v>339</v>
      </c>
      <c r="F7" s="1080"/>
    </row>
    <row r="8" spans="1:6" ht="15.6" x14ac:dyDescent="0.25">
      <c r="A8" s="1074"/>
      <c r="B8" s="1074"/>
      <c r="C8" s="205" t="s">
        <v>340</v>
      </c>
      <c r="D8" s="205" t="s">
        <v>341</v>
      </c>
      <c r="E8" s="205" t="s">
        <v>340</v>
      </c>
      <c r="F8" s="205" t="s">
        <v>341</v>
      </c>
    </row>
    <row r="9" spans="1:6" s="175" customFormat="1" ht="15.6" x14ac:dyDescent="0.25">
      <c r="A9" s="1051"/>
      <c r="B9" s="176" t="s">
        <v>4</v>
      </c>
      <c r="C9" s="164"/>
      <c r="D9" s="164"/>
      <c r="E9" s="164"/>
      <c r="F9" s="164"/>
    </row>
    <row r="10" spans="1:6" s="175" customFormat="1" ht="15.6" x14ac:dyDescent="0.25">
      <c r="A10" s="1052"/>
      <c r="B10" s="177" t="s">
        <v>23</v>
      </c>
      <c r="C10" s="164">
        <v>1</v>
      </c>
      <c r="D10" s="164"/>
      <c r="E10" s="164">
        <v>1</v>
      </c>
      <c r="F10" s="164"/>
    </row>
    <row r="11" spans="1:6" s="175" customFormat="1" ht="16.2" x14ac:dyDescent="0.25">
      <c r="A11" s="837" t="s">
        <v>300</v>
      </c>
      <c r="B11" s="838"/>
      <c r="C11" s="178"/>
      <c r="D11" s="178"/>
      <c r="E11" s="178"/>
      <c r="F11" s="178"/>
    </row>
    <row r="12" spans="1:6" s="175" customFormat="1" ht="15" x14ac:dyDescent="0.25">
      <c r="A12" s="190" t="s">
        <v>309</v>
      </c>
      <c r="B12" s="191" t="s">
        <v>261</v>
      </c>
      <c r="C12" s="206">
        <v>0.5</v>
      </c>
      <c r="D12" s="206"/>
      <c r="E12" s="206"/>
      <c r="F12" s="206"/>
    </row>
    <row r="13" spans="1:6" s="175" customFormat="1" ht="15" x14ac:dyDescent="0.25">
      <c r="A13" s="190" t="s">
        <v>310</v>
      </c>
      <c r="B13" s="191" t="s">
        <v>263</v>
      </c>
      <c r="C13" s="206"/>
      <c r="D13" s="206"/>
      <c r="E13" s="206">
        <v>0.5</v>
      </c>
      <c r="F13" s="206"/>
    </row>
    <row r="14" spans="1:6" s="175" customFormat="1" ht="30" x14ac:dyDescent="0.25">
      <c r="A14" s="190" t="s">
        <v>311</v>
      </c>
      <c r="B14" s="191" t="s">
        <v>312</v>
      </c>
      <c r="C14" s="206"/>
      <c r="D14" s="206"/>
      <c r="E14" s="206">
        <v>2</v>
      </c>
      <c r="F14" s="206"/>
    </row>
    <row r="15" spans="1:6" ht="16.5" customHeight="1" x14ac:dyDescent="0.25">
      <c r="A15" s="1053" t="s">
        <v>313</v>
      </c>
      <c r="B15" s="194" t="s">
        <v>314</v>
      </c>
      <c r="C15" s="182">
        <v>3</v>
      </c>
      <c r="D15" s="182"/>
      <c r="E15" s="182"/>
      <c r="F15" s="182"/>
    </row>
    <row r="16" spans="1:6" ht="15" x14ac:dyDescent="0.25">
      <c r="A16" s="1054"/>
      <c r="B16" s="194" t="s">
        <v>315</v>
      </c>
      <c r="C16" s="182">
        <v>4</v>
      </c>
      <c r="D16" s="182"/>
      <c r="E16" s="182"/>
      <c r="F16" s="182"/>
    </row>
    <row r="17" spans="1:6" ht="16.5" customHeight="1" x14ac:dyDescent="0.25">
      <c r="A17" s="1055"/>
      <c r="B17" s="194" t="s">
        <v>316</v>
      </c>
      <c r="C17" s="182">
        <v>3</v>
      </c>
      <c r="D17" s="182"/>
      <c r="E17" s="182"/>
      <c r="F17" s="182"/>
    </row>
    <row r="18" spans="1:6" ht="16.5" customHeight="1" x14ac:dyDescent="0.25">
      <c r="A18" s="1053" t="s">
        <v>317</v>
      </c>
      <c r="B18" s="194" t="s">
        <v>318</v>
      </c>
      <c r="C18" s="182"/>
      <c r="D18" s="183">
        <v>3</v>
      </c>
      <c r="E18" s="182"/>
      <c r="F18" s="182"/>
    </row>
    <row r="19" spans="1:6" ht="15" x14ac:dyDescent="0.25">
      <c r="A19" s="1054"/>
      <c r="B19" s="194" t="s">
        <v>319</v>
      </c>
      <c r="C19" s="182">
        <v>3</v>
      </c>
      <c r="D19" s="182"/>
      <c r="E19" s="182"/>
      <c r="F19" s="182"/>
    </row>
    <row r="20" spans="1:6" ht="15" x14ac:dyDescent="0.25">
      <c r="A20" s="1055"/>
      <c r="B20" s="194" t="s">
        <v>320</v>
      </c>
      <c r="C20" s="182"/>
      <c r="D20" s="183">
        <v>10</v>
      </c>
      <c r="E20" s="182"/>
      <c r="F20" s="182"/>
    </row>
    <row r="21" spans="1:6" ht="16.5" customHeight="1" x14ac:dyDescent="0.25">
      <c r="A21" s="1049" t="s">
        <v>321</v>
      </c>
      <c r="B21" s="194" t="s">
        <v>322</v>
      </c>
      <c r="C21" s="207"/>
      <c r="D21" s="207"/>
      <c r="E21" s="182">
        <v>1</v>
      </c>
      <c r="F21" s="207"/>
    </row>
    <row r="22" spans="1:6" ht="15" x14ac:dyDescent="0.25">
      <c r="A22" s="1049"/>
      <c r="B22" s="194" t="s">
        <v>323</v>
      </c>
      <c r="C22" s="207"/>
      <c r="D22" s="207"/>
      <c r="E22" s="182">
        <v>1</v>
      </c>
      <c r="F22" s="207"/>
    </row>
    <row r="23" spans="1:6" ht="15" x14ac:dyDescent="0.25">
      <c r="A23" s="1049" t="s">
        <v>324</v>
      </c>
      <c r="B23" s="194" t="s">
        <v>325</v>
      </c>
      <c r="C23" s="182">
        <v>2</v>
      </c>
      <c r="D23" s="182"/>
      <c r="E23" s="182"/>
      <c r="F23" s="182"/>
    </row>
    <row r="24" spans="1:6" ht="16.5" customHeight="1" x14ac:dyDescent="0.25">
      <c r="A24" s="1049"/>
      <c r="B24" s="194" t="s">
        <v>326</v>
      </c>
      <c r="C24" s="182"/>
      <c r="D24" s="182">
        <v>3</v>
      </c>
      <c r="E24" s="182"/>
      <c r="F24" s="182"/>
    </row>
    <row r="25" spans="1:6" ht="15" x14ac:dyDescent="0.25">
      <c r="A25" s="1049"/>
      <c r="B25" s="194" t="s">
        <v>327</v>
      </c>
      <c r="C25" s="182"/>
      <c r="D25" s="183">
        <v>3.5</v>
      </c>
      <c r="E25" s="182"/>
      <c r="F25" s="182"/>
    </row>
    <row r="26" spans="1:6" ht="16.5" customHeight="1" x14ac:dyDescent="0.25">
      <c r="A26" s="1058" t="s">
        <v>328</v>
      </c>
      <c r="B26" s="198" t="s">
        <v>329</v>
      </c>
      <c r="C26" s="182"/>
      <c r="D26" s="182"/>
      <c r="E26" s="183">
        <v>6</v>
      </c>
      <c r="F26" s="182"/>
    </row>
    <row r="27" spans="1:6" ht="15" customHeight="1" x14ac:dyDescent="0.25">
      <c r="A27" s="1058"/>
      <c r="B27" s="198" t="s">
        <v>330</v>
      </c>
      <c r="C27" s="182"/>
      <c r="D27" s="182"/>
      <c r="E27" s="182"/>
      <c r="F27" s="183">
        <v>10.5</v>
      </c>
    </row>
    <row r="28" spans="1:6" ht="15" customHeight="1" x14ac:dyDescent="0.25">
      <c r="A28" s="1058" t="s">
        <v>331</v>
      </c>
      <c r="B28" s="198" t="s">
        <v>332</v>
      </c>
      <c r="C28" s="182"/>
      <c r="D28" s="182"/>
      <c r="E28" s="183">
        <v>3.5</v>
      </c>
      <c r="F28" s="182"/>
    </row>
    <row r="29" spans="1:6" ht="15" customHeight="1" x14ac:dyDescent="0.25">
      <c r="A29" s="1058"/>
      <c r="B29" s="198" t="s">
        <v>333</v>
      </c>
      <c r="C29" s="182"/>
      <c r="D29" s="182"/>
      <c r="E29" s="182"/>
      <c r="F29" s="183">
        <v>10.5</v>
      </c>
    </row>
    <row r="30" spans="1:6" s="175" customFormat="1" ht="15.6" x14ac:dyDescent="0.25">
      <c r="A30" s="844" t="s">
        <v>14</v>
      </c>
      <c r="B30" s="845"/>
      <c r="C30" s="179"/>
      <c r="D30" s="179">
        <v>160</v>
      </c>
      <c r="E30" s="179"/>
      <c r="F30" s="179"/>
    </row>
    <row r="31" spans="1:6" s="175" customFormat="1" ht="15.6" x14ac:dyDescent="0.25">
      <c r="A31" s="1067" t="s">
        <v>301</v>
      </c>
      <c r="B31" s="1067"/>
      <c r="C31" s="151">
        <f>SUM(C12:C29)</f>
        <v>15.5</v>
      </c>
      <c r="D31" s="151">
        <f>SUM(D12:D29)</f>
        <v>19.5</v>
      </c>
      <c r="E31" s="151">
        <f>SUM(E12:E29)</f>
        <v>14</v>
      </c>
      <c r="F31" s="151">
        <f>SUM(F12:F29)</f>
        <v>21</v>
      </c>
    </row>
    <row r="32" spans="1:6" s="175" customFormat="1" ht="15.6" x14ac:dyDescent="0.25">
      <c r="A32" s="844" t="s">
        <v>170</v>
      </c>
      <c r="B32" s="845"/>
      <c r="C32" s="846">
        <f>SUM(C31:D31)</f>
        <v>35</v>
      </c>
      <c r="D32" s="847"/>
      <c r="E32" s="846">
        <f>SUM(E31:F31)</f>
        <v>35</v>
      </c>
      <c r="F32" s="847"/>
    </row>
    <row r="33" spans="1:6" s="175" customFormat="1" ht="15.6" x14ac:dyDescent="0.25">
      <c r="A33" s="844" t="s">
        <v>441</v>
      </c>
      <c r="B33" s="845"/>
      <c r="C33" s="846">
        <f>SUM(C9:D29)</f>
        <v>36</v>
      </c>
      <c r="D33" s="847"/>
      <c r="E33" s="846">
        <f>SUM(E9:F29)</f>
        <v>36</v>
      </c>
      <c r="F33" s="847"/>
    </row>
    <row r="34" spans="1:6" s="175" customFormat="1" ht="15.6" x14ac:dyDescent="0.25">
      <c r="A34" s="1081" t="s">
        <v>302</v>
      </c>
      <c r="B34" s="1081"/>
      <c r="C34" s="1082">
        <f>C32-C35</f>
        <v>0</v>
      </c>
      <c r="D34" s="1083"/>
      <c r="E34" s="1082">
        <f>E32-E35</f>
        <v>0</v>
      </c>
      <c r="F34" s="1083"/>
    </row>
    <row r="35" spans="1:6" s="175" customFormat="1" ht="15.6" x14ac:dyDescent="0.25">
      <c r="A35" s="1084" t="s">
        <v>288</v>
      </c>
      <c r="B35" s="1084"/>
      <c r="C35" s="1085">
        <v>35</v>
      </c>
      <c r="D35" s="1085"/>
      <c r="E35" s="1085">
        <v>35</v>
      </c>
      <c r="F35" s="1085"/>
    </row>
    <row r="36" spans="1:6" ht="15" customHeight="1" x14ac:dyDescent="0.25">
      <c r="A36" s="208"/>
    </row>
    <row r="37" spans="1:6" ht="15" customHeight="1" x14ac:dyDescent="0.25">
      <c r="A37" s="208"/>
    </row>
    <row r="38" spans="1:6" s="175" customFormat="1" x14ac:dyDescent="0.25">
      <c r="B38" s="175" t="s">
        <v>290</v>
      </c>
      <c r="C38" s="175">
        <f>(C31*36)+(E31*32)</f>
        <v>1006</v>
      </c>
      <c r="D38" s="79">
        <f>C38/$C$41</f>
        <v>0.39606299212598423</v>
      </c>
      <c r="E38" s="199">
        <f>D38</f>
        <v>0.39606299212598423</v>
      </c>
    </row>
    <row r="39" spans="1:6" s="175" customFormat="1" x14ac:dyDescent="0.25">
      <c r="B39" s="175" t="s">
        <v>291</v>
      </c>
      <c r="C39" s="175">
        <f>(D31*36)+(F31*32)</f>
        <v>1374</v>
      </c>
      <c r="D39" s="79">
        <f>C39/$C$41</f>
        <v>0.54094488188976375</v>
      </c>
      <c r="E39" s="1070">
        <f>D39+D40</f>
        <v>0.60393700787401572</v>
      </c>
    </row>
    <row r="40" spans="1:6" s="175" customFormat="1" x14ac:dyDescent="0.25">
      <c r="B40" s="175" t="s">
        <v>292</v>
      </c>
      <c r="C40" s="175">
        <f>D30</f>
        <v>160</v>
      </c>
      <c r="D40" s="79">
        <f>C40/$C$41</f>
        <v>6.2992125984251968E-2</v>
      </c>
      <c r="E40" s="1072"/>
    </row>
    <row r="41" spans="1:6" s="175" customFormat="1" x14ac:dyDescent="0.25">
      <c r="B41" s="175" t="s">
        <v>13</v>
      </c>
      <c r="C41" s="175">
        <f>SUM(C38:C40)</f>
        <v>2540</v>
      </c>
      <c r="D41" s="185">
        <f>SUM(D38:D40)</f>
        <v>0.99999999999999989</v>
      </c>
      <c r="E41" s="185">
        <f>SUM(E38:E40)</f>
        <v>1</v>
      </c>
    </row>
  </sheetData>
  <mergeCells count="32">
    <mergeCell ref="E39:E40"/>
    <mergeCell ref="E32:F32"/>
    <mergeCell ref="A34:B34"/>
    <mergeCell ref="C34:D34"/>
    <mergeCell ref="E34:F34"/>
    <mergeCell ref="A35:B35"/>
    <mergeCell ref="C35:D35"/>
    <mergeCell ref="E35:F35"/>
    <mergeCell ref="C32:D32"/>
    <mergeCell ref="A33:B33"/>
    <mergeCell ref="C33:D33"/>
    <mergeCell ref="E33:F33"/>
    <mergeCell ref="A26:A27"/>
    <mergeCell ref="A28:A29"/>
    <mergeCell ref="A30:B30"/>
    <mergeCell ref="A31:B31"/>
    <mergeCell ref="A32:B32"/>
    <mergeCell ref="A23:A25"/>
    <mergeCell ref="A2:F2"/>
    <mergeCell ref="A3:F3"/>
    <mergeCell ref="A5:A8"/>
    <mergeCell ref="B5:B8"/>
    <mergeCell ref="C5:F5"/>
    <mergeCell ref="C6:D6"/>
    <mergeCell ref="E6:F6"/>
    <mergeCell ref="C7:D7"/>
    <mergeCell ref="E7:F7"/>
    <mergeCell ref="A9:A10"/>
    <mergeCell ref="A11:B11"/>
    <mergeCell ref="A15:A17"/>
    <mergeCell ref="A18:A20"/>
    <mergeCell ref="A21:A2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6"/>
  <sheetViews>
    <sheetView topLeftCell="B1" workbookViewId="0">
      <selection activeCell="K60" sqref="K60"/>
    </sheetView>
  </sheetViews>
  <sheetFormatPr defaultColWidth="9.109375" defaultRowHeight="13.2" x14ac:dyDescent="0.25"/>
  <cols>
    <col min="1" max="1" width="39.5546875" style="175" customWidth="1"/>
    <col min="2" max="2" width="40.5546875" style="175" customWidth="1"/>
    <col min="3" max="3" width="5.5546875" style="175" customWidth="1"/>
    <col min="4" max="5" width="7.88671875" style="175" bestFit="1" customWidth="1"/>
    <col min="6" max="6" width="5.5546875" style="175" customWidth="1"/>
    <col min="7" max="7" width="6.109375" style="175" bestFit="1" customWidth="1"/>
    <col min="8" max="8" width="6.44140625" style="175" bestFit="1" customWidth="1"/>
    <col min="9" max="14" width="5.5546875" style="175" customWidth="1"/>
    <col min="15" max="16384" width="9.109375" style="175"/>
  </cols>
  <sheetData>
    <row r="2" spans="1:14" customFormat="1" x14ac:dyDescent="0.25">
      <c r="A2" s="961"/>
      <c r="B2" s="961"/>
      <c r="C2" s="961"/>
      <c r="D2" s="961"/>
      <c r="E2" s="961"/>
      <c r="F2" s="961"/>
      <c r="G2" s="961"/>
      <c r="H2" s="961"/>
      <c r="I2" s="961"/>
      <c r="J2" s="961"/>
      <c r="K2" s="961"/>
      <c r="L2" s="961"/>
      <c r="M2" s="961"/>
      <c r="N2" s="961"/>
    </row>
    <row r="3" spans="1:14" customFormat="1" ht="17.399999999999999" x14ac:dyDescent="0.3">
      <c r="A3" s="1063" t="s">
        <v>342</v>
      </c>
      <c r="B3" s="1063"/>
      <c r="C3" s="1063"/>
      <c r="D3" s="1063"/>
      <c r="E3" s="1063"/>
      <c r="F3" s="1063"/>
      <c r="G3" s="1063"/>
      <c r="H3" s="1063"/>
      <c r="I3" s="1063"/>
      <c r="J3" s="1063"/>
      <c r="K3" s="1063"/>
      <c r="L3" s="1063"/>
      <c r="M3" s="1063"/>
      <c r="N3" s="1063"/>
    </row>
    <row r="5" spans="1:14" ht="15.6" x14ac:dyDescent="0.25">
      <c r="A5" s="929" t="s">
        <v>304</v>
      </c>
      <c r="B5" s="930"/>
      <c r="C5" s="930"/>
      <c r="D5" s="930"/>
      <c r="E5" s="930"/>
      <c r="F5" s="930"/>
      <c r="G5" s="930"/>
      <c r="H5" s="930"/>
      <c r="I5" s="930"/>
      <c r="J5" s="930"/>
      <c r="K5" s="930"/>
      <c r="L5" s="930"/>
      <c r="M5" s="930"/>
      <c r="N5" s="931"/>
    </row>
    <row r="6" spans="1:14" ht="15.75" customHeight="1" x14ac:dyDescent="0.25">
      <c r="A6" s="827" t="s">
        <v>249</v>
      </c>
      <c r="B6" s="828"/>
      <c r="C6" s="973" t="s">
        <v>305</v>
      </c>
      <c r="D6" s="974"/>
      <c r="E6" s="1045" t="s">
        <v>17</v>
      </c>
      <c r="F6" s="1046"/>
      <c r="G6" s="929" t="s">
        <v>18</v>
      </c>
      <c r="H6" s="931"/>
      <c r="I6" s="929" t="s">
        <v>21</v>
      </c>
      <c r="J6" s="931"/>
      <c r="K6" s="929" t="s">
        <v>22</v>
      </c>
      <c r="L6" s="931"/>
      <c r="M6" s="1064" t="s">
        <v>299</v>
      </c>
      <c r="N6" s="931"/>
    </row>
    <row r="7" spans="1:14" ht="31.2" x14ac:dyDescent="0.25">
      <c r="A7" s="829"/>
      <c r="B7" s="830"/>
      <c r="C7" s="296" t="s">
        <v>251</v>
      </c>
      <c r="D7" s="296" t="s">
        <v>252</v>
      </c>
      <c r="E7" s="296" t="s">
        <v>251</v>
      </c>
      <c r="F7" s="296" t="s">
        <v>252</v>
      </c>
      <c r="G7" s="149" t="s">
        <v>251</v>
      </c>
      <c r="H7" s="149" t="s">
        <v>252</v>
      </c>
      <c r="I7" s="149" t="s">
        <v>251</v>
      </c>
      <c r="J7" s="149" t="s">
        <v>252</v>
      </c>
      <c r="K7" s="149" t="s">
        <v>251</v>
      </c>
      <c r="L7" s="149" t="s">
        <v>252</v>
      </c>
      <c r="M7" s="149" t="s">
        <v>251</v>
      </c>
      <c r="N7" s="149" t="s">
        <v>252</v>
      </c>
    </row>
    <row r="8" spans="1:14" ht="15.75" customHeight="1" x14ac:dyDescent="0.25">
      <c r="A8" s="1050"/>
      <c r="B8" s="150" t="s">
        <v>2</v>
      </c>
      <c r="C8" s="181">
        <v>3</v>
      </c>
      <c r="D8" s="321"/>
      <c r="E8" s="297">
        <v>4</v>
      </c>
      <c r="F8" s="297"/>
      <c r="G8" s="189">
        <v>4</v>
      </c>
      <c r="H8" s="189"/>
      <c r="I8" s="189">
        <v>4</v>
      </c>
      <c r="J8" s="189"/>
      <c r="K8" s="189">
        <v>4</v>
      </c>
      <c r="L8" s="188"/>
      <c r="M8" s="188"/>
      <c r="N8" s="188"/>
    </row>
    <row r="9" spans="1:14" ht="15.75" customHeight="1" x14ac:dyDescent="0.25">
      <c r="A9" s="1051"/>
      <c r="B9" s="150" t="s">
        <v>306</v>
      </c>
      <c r="C9" s="181">
        <v>19</v>
      </c>
      <c r="D9" s="321"/>
      <c r="E9" s="297">
        <v>6</v>
      </c>
      <c r="F9" s="297"/>
      <c r="G9" s="189">
        <v>5</v>
      </c>
      <c r="H9" s="189"/>
      <c r="I9" s="189">
        <v>5</v>
      </c>
      <c r="J9" s="189"/>
      <c r="K9" s="189">
        <v>5</v>
      </c>
      <c r="L9" s="188"/>
      <c r="M9" s="188"/>
      <c r="N9" s="188"/>
    </row>
    <row r="10" spans="1:14" ht="15.75" customHeight="1" x14ac:dyDescent="0.25">
      <c r="A10" s="1051"/>
      <c r="B10" s="150" t="s">
        <v>307</v>
      </c>
      <c r="C10" s="181"/>
      <c r="D10" s="321"/>
      <c r="E10" s="297">
        <v>3</v>
      </c>
      <c r="F10" s="297"/>
      <c r="G10" s="189">
        <v>3</v>
      </c>
      <c r="H10" s="189"/>
      <c r="I10" s="189">
        <v>3</v>
      </c>
      <c r="J10" s="189"/>
      <c r="K10" s="189"/>
      <c r="L10" s="188"/>
      <c r="M10" s="188"/>
      <c r="N10" s="188"/>
    </row>
    <row r="11" spans="1:14" ht="15.75" customHeight="1" x14ac:dyDescent="0.25">
      <c r="A11" s="1051"/>
      <c r="B11" s="150" t="s">
        <v>308</v>
      </c>
      <c r="C11" s="181"/>
      <c r="D11" s="321"/>
      <c r="E11" s="297">
        <v>1</v>
      </c>
      <c r="F11" s="297"/>
      <c r="G11" s="189">
        <v>1</v>
      </c>
      <c r="H11" s="189"/>
      <c r="I11" s="189">
        <v>2</v>
      </c>
      <c r="J11" s="189"/>
      <c r="K11" s="189">
        <v>2</v>
      </c>
      <c r="L11" s="188"/>
      <c r="M11" s="188"/>
      <c r="N11" s="188"/>
    </row>
    <row r="12" spans="1:14" ht="15.75" customHeight="1" x14ac:dyDescent="0.25">
      <c r="A12" s="1051"/>
      <c r="B12" s="150" t="s">
        <v>19</v>
      </c>
      <c r="C12" s="181">
        <v>3</v>
      </c>
      <c r="D12" s="321"/>
      <c r="E12" s="297">
        <v>3</v>
      </c>
      <c r="F12" s="297"/>
      <c r="G12" s="189">
        <v>3</v>
      </c>
      <c r="H12" s="189"/>
      <c r="I12" s="189">
        <v>3</v>
      </c>
      <c r="J12" s="189"/>
      <c r="K12" s="189">
        <v>3</v>
      </c>
      <c r="L12" s="188"/>
      <c r="M12" s="188"/>
      <c r="N12" s="188"/>
    </row>
    <row r="13" spans="1:14" ht="15.6" x14ac:dyDescent="0.25">
      <c r="A13" s="1051"/>
      <c r="B13" s="150" t="s">
        <v>254</v>
      </c>
      <c r="C13" s="181"/>
      <c r="D13" s="321"/>
      <c r="E13" s="297"/>
      <c r="F13" s="297"/>
      <c r="G13" s="189"/>
      <c r="H13" s="189"/>
      <c r="I13" s="189">
        <v>1</v>
      </c>
      <c r="J13" s="189"/>
      <c r="K13" s="189"/>
      <c r="L13" s="188"/>
      <c r="M13" s="188"/>
      <c r="N13" s="188"/>
    </row>
    <row r="14" spans="1:14" ht="31.5" customHeight="1" x14ac:dyDescent="0.25">
      <c r="A14" s="1051"/>
      <c r="B14" s="150" t="s">
        <v>255</v>
      </c>
      <c r="C14" s="181">
        <v>2</v>
      </c>
      <c r="D14" s="321"/>
      <c r="E14" s="297">
        <v>2</v>
      </c>
      <c r="F14" s="297"/>
      <c r="G14" s="189">
        <v>2</v>
      </c>
      <c r="H14" s="189"/>
      <c r="I14" s="189">
        <v>3</v>
      </c>
      <c r="J14" s="189"/>
      <c r="K14" s="189">
        <v>4</v>
      </c>
      <c r="L14" s="188"/>
      <c r="M14" s="188"/>
      <c r="N14" s="188"/>
    </row>
    <row r="15" spans="1:14" ht="15.6" x14ac:dyDescent="0.25">
      <c r="A15" s="1051"/>
      <c r="B15" s="150" t="s">
        <v>5</v>
      </c>
      <c r="C15" s="181"/>
      <c r="D15" s="321"/>
      <c r="E15" s="297">
        <v>2</v>
      </c>
      <c r="F15" s="297"/>
      <c r="G15" s="189">
        <v>2</v>
      </c>
      <c r="H15" s="189"/>
      <c r="I15" s="189">
        <v>1</v>
      </c>
      <c r="J15" s="189"/>
      <c r="K15" s="189"/>
      <c r="L15" s="188"/>
      <c r="M15" s="188"/>
      <c r="N15" s="188"/>
    </row>
    <row r="16" spans="1:14" ht="15.6" x14ac:dyDescent="0.25">
      <c r="A16" s="1051"/>
      <c r="B16" s="150" t="s">
        <v>6</v>
      </c>
      <c r="C16" s="181"/>
      <c r="D16" s="321"/>
      <c r="E16" s="297">
        <v>2</v>
      </c>
      <c r="F16" s="297"/>
      <c r="G16" s="189">
        <v>1</v>
      </c>
      <c r="H16" s="189"/>
      <c r="I16" s="189"/>
      <c r="J16" s="189"/>
      <c r="K16" s="189"/>
      <c r="L16" s="188"/>
      <c r="M16" s="188"/>
      <c r="N16" s="188"/>
    </row>
    <row r="17" spans="1:14" ht="15.75" customHeight="1" x14ac:dyDescent="0.25">
      <c r="A17" s="1051"/>
      <c r="B17" s="150" t="s">
        <v>256</v>
      </c>
      <c r="C17" s="181"/>
      <c r="D17" s="321"/>
      <c r="E17" s="297"/>
      <c r="F17" s="297"/>
      <c r="G17" s="189">
        <v>2</v>
      </c>
      <c r="H17" s="189"/>
      <c r="I17" s="189">
        <v>2</v>
      </c>
      <c r="J17" s="189"/>
      <c r="K17" s="189">
        <v>1</v>
      </c>
      <c r="L17" s="188"/>
      <c r="M17" s="188"/>
      <c r="N17" s="188"/>
    </row>
    <row r="18" spans="1:14" ht="15.6" x14ac:dyDescent="0.25">
      <c r="A18" s="1051"/>
      <c r="B18" s="150" t="s">
        <v>257</v>
      </c>
      <c r="C18" s="181"/>
      <c r="D18" s="321"/>
      <c r="E18" s="297">
        <v>2</v>
      </c>
      <c r="F18" s="297"/>
      <c r="G18" s="189">
        <v>1</v>
      </c>
      <c r="H18" s="189"/>
      <c r="I18" s="189"/>
      <c r="J18" s="189"/>
      <c r="K18" s="189"/>
      <c r="L18" s="188"/>
      <c r="M18" s="188"/>
      <c r="N18" s="188"/>
    </row>
    <row r="19" spans="1:14" ht="15.75" customHeight="1" x14ac:dyDescent="0.25">
      <c r="A19" s="1051"/>
      <c r="B19" s="150" t="s">
        <v>258</v>
      </c>
      <c r="C19" s="181">
        <v>1</v>
      </c>
      <c r="D19" s="321"/>
      <c r="E19" s="297"/>
      <c r="F19" s="297"/>
      <c r="G19" s="189"/>
      <c r="H19" s="189"/>
      <c r="I19" s="189"/>
      <c r="J19" s="189"/>
      <c r="K19" s="189"/>
      <c r="L19" s="188"/>
      <c r="M19" s="188"/>
      <c r="N19" s="188"/>
    </row>
    <row r="20" spans="1:14" ht="15.75" customHeight="1" x14ac:dyDescent="0.25">
      <c r="A20" s="1051"/>
      <c r="B20" s="150" t="s">
        <v>7</v>
      </c>
      <c r="C20" s="181">
        <v>2</v>
      </c>
      <c r="D20" s="321"/>
      <c r="E20" s="297"/>
      <c r="F20" s="297"/>
      <c r="G20" s="189"/>
      <c r="H20" s="189"/>
      <c r="I20" s="189"/>
      <c r="J20" s="189"/>
      <c r="K20" s="189"/>
      <c r="L20" s="188"/>
      <c r="M20" s="188"/>
      <c r="N20" s="188"/>
    </row>
    <row r="21" spans="1:14" ht="15.75" customHeight="1" x14ac:dyDescent="0.25">
      <c r="A21" s="1051"/>
      <c r="B21" s="150" t="s">
        <v>4</v>
      </c>
      <c r="C21" s="181">
        <v>5</v>
      </c>
      <c r="D21" s="321"/>
      <c r="E21" s="297">
        <v>5</v>
      </c>
      <c r="F21" s="297"/>
      <c r="G21" s="189">
        <v>5</v>
      </c>
      <c r="H21" s="189"/>
      <c r="I21" s="189">
        <v>5</v>
      </c>
      <c r="J21" s="189"/>
      <c r="K21" s="189">
        <v>5</v>
      </c>
      <c r="L21" s="188"/>
      <c r="M21" s="188"/>
      <c r="N21" s="188"/>
    </row>
    <row r="22" spans="1:14" ht="15.75" customHeight="1" x14ac:dyDescent="0.25">
      <c r="A22" s="1052"/>
      <c r="B22" s="153" t="s">
        <v>23</v>
      </c>
      <c r="C22" s="181">
        <v>1</v>
      </c>
      <c r="D22" s="321"/>
      <c r="E22" s="297">
        <v>1</v>
      </c>
      <c r="F22" s="297"/>
      <c r="G22" s="189">
        <v>1</v>
      </c>
      <c r="H22" s="189"/>
      <c r="I22" s="189">
        <v>1</v>
      </c>
      <c r="J22" s="189"/>
      <c r="K22" s="189">
        <v>1</v>
      </c>
      <c r="L22" s="188"/>
      <c r="M22" s="315">
        <v>1</v>
      </c>
      <c r="N22" s="188"/>
    </row>
    <row r="23" spans="1:14" ht="15.75" customHeight="1" x14ac:dyDescent="0.25">
      <c r="A23" s="837" t="s">
        <v>259</v>
      </c>
      <c r="B23" s="838"/>
      <c r="C23" s="824"/>
      <c r="D23" s="825"/>
      <c r="E23" s="824">
        <v>6</v>
      </c>
      <c r="F23" s="825"/>
      <c r="G23" s="824">
        <v>7</v>
      </c>
      <c r="H23" s="825"/>
      <c r="I23" s="824">
        <v>8</v>
      </c>
      <c r="J23" s="825"/>
      <c r="K23" s="824">
        <v>11</v>
      </c>
      <c r="L23" s="825"/>
      <c r="M23" s="824"/>
      <c r="N23" s="825"/>
    </row>
    <row r="24" spans="1:14" ht="15" x14ac:dyDescent="0.25">
      <c r="A24" s="190" t="s">
        <v>309</v>
      </c>
      <c r="B24" s="191" t="s">
        <v>261</v>
      </c>
      <c r="C24" s="193"/>
      <c r="D24" s="193"/>
      <c r="E24" s="193">
        <v>0.5</v>
      </c>
      <c r="F24" s="193"/>
      <c r="G24" s="193"/>
      <c r="H24" s="193"/>
      <c r="I24" s="193"/>
      <c r="J24" s="193"/>
      <c r="K24" s="193"/>
      <c r="L24" s="193"/>
      <c r="M24" s="193"/>
      <c r="N24" s="193"/>
    </row>
    <row r="25" spans="1:14" ht="15" x14ac:dyDescent="0.25">
      <c r="A25" s="190" t="s">
        <v>310</v>
      </c>
      <c r="B25" s="191" t="s">
        <v>263</v>
      </c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>
        <v>0.5</v>
      </c>
      <c r="N25" s="193"/>
    </row>
    <row r="26" spans="1:14" ht="30" x14ac:dyDescent="0.25">
      <c r="A26" s="190" t="s">
        <v>311</v>
      </c>
      <c r="B26" s="191" t="s">
        <v>312</v>
      </c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>
        <v>2</v>
      </c>
      <c r="N26" s="193"/>
    </row>
    <row r="27" spans="1:14" ht="15.75" customHeight="1" x14ac:dyDescent="0.25">
      <c r="A27" s="1053" t="s">
        <v>313</v>
      </c>
      <c r="B27" s="194" t="s">
        <v>314</v>
      </c>
      <c r="C27" s="193"/>
      <c r="D27" s="193"/>
      <c r="E27" s="193">
        <v>2</v>
      </c>
      <c r="F27" s="193"/>
      <c r="G27" s="195">
        <v>1</v>
      </c>
      <c r="H27" s="195"/>
      <c r="I27" s="195"/>
      <c r="J27" s="195"/>
      <c r="K27" s="195"/>
      <c r="L27" s="195"/>
      <c r="M27" s="195"/>
      <c r="N27" s="195"/>
    </row>
    <row r="28" spans="1:14" ht="15.75" customHeight="1" x14ac:dyDescent="0.25">
      <c r="A28" s="1054"/>
      <c r="B28" s="194" t="s">
        <v>315</v>
      </c>
      <c r="C28" s="193"/>
      <c r="D28" s="193"/>
      <c r="E28" s="193">
        <v>1.5</v>
      </c>
      <c r="F28" s="193"/>
      <c r="G28" s="195">
        <v>1.5</v>
      </c>
      <c r="H28" s="195"/>
      <c r="I28" s="195">
        <v>1</v>
      </c>
      <c r="J28" s="195"/>
      <c r="K28" s="195"/>
      <c r="L28" s="195"/>
      <c r="M28" s="195"/>
      <c r="N28" s="195"/>
    </row>
    <row r="29" spans="1:14" ht="15.75" customHeight="1" x14ac:dyDescent="0.25">
      <c r="A29" s="1055"/>
      <c r="B29" s="194" t="s">
        <v>316</v>
      </c>
      <c r="C29" s="193"/>
      <c r="D29" s="193"/>
      <c r="E29" s="193"/>
      <c r="F29" s="193"/>
      <c r="G29" s="195">
        <v>1</v>
      </c>
      <c r="H29" s="195"/>
      <c r="I29" s="195">
        <v>1</v>
      </c>
      <c r="J29" s="195"/>
      <c r="K29" s="195">
        <v>1</v>
      </c>
      <c r="L29" s="195"/>
      <c r="M29" s="195"/>
      <c r="N29" s="195"/>
    </row>
    <row r="30" spans="1:14" ht="17.25" customHeight="1" x14ac:dyDescent="0.25">
      <c r="A30" s="1053" t="s">
        <v>317</v>
      </c>
      <c r="B30" s="194" t="s">
        <v>318</v>
      </c>
      <c r="C30" s="193"/>
      <c r="D30" s="193"/>
      <c r="E30" s="193"/>
      <c r="F30" s="193">
        <v>1</v>
      </c>
      <c r="G30" s="195"/>
      <c r="H30" s="196">
        <v>2</v>
      </c>
      <c r="I30" s="195"/>
      <c r="J30" s="195"/>
      <c r="K30" s="195"/>
      <c r="L30" s="195"/>
      <c r="M30" s="195"/>
      <c r="N30" s="195"/>
    </row>
    <row r="31" spans="1:14" ht="15.75" customHeight="1" x14ac:dyDescent="0.25">
      <c r="A31" s="1054"/>
      <c r="B31" s="194" t="s">
        <v>319</v>
      </c>
      <c r="C31" s="193"/>
      <c r="D31" s="193"/>
      <c r="E31" s="193"/>
      <c r="F31" s="193"/>
      <c r="G31" s="195">
        <v>0.5</v>
      </c>
      <c r="H31" s="195"/>
      <c r="I31" s="195">
        <v>1</v>
      </c>
      <c r="J31" s="195"/>
      <c r="K31" s="195">
        <v>1</v>
      </c>
      <c r="L31" s="195"/>
      <c r="M31" s="195"/>
      <c r="N31" s="195"/>
    </row>
    <row r="32" spans="1:14" ht="15.75" customHeight="1" x14ac:dyDescent="0.25">
      <c r="A32" s="1055"/>
      <c r="B32" s="194" t="s">
        <v>320</v>
      </c>
      <c r="C32" s="193"/>
      <c r="D32" s="193"/>
      <c r="E32" s="193"/>
      <c r="F32" s="193"/>
      <c r="G32" s="195"/>
      <c r="H32" s="195"/>
      <c r="I32" s="195"/>
      <c r="J32" s="195">
        <v>2</v>
      </c>
      <c r="K32" s="195"/>
      <c r="L32" s="196">
        <v>5</v>
      </c>
      <c r="M32" s="195"/>
      <c r="N32" s="195"/>
    </row>
    <row r="33" spans="1:14" ht="15.75" customHeight="1" x14ac:dyDescent="0.25">
      <c r="A33" s="1049" t="s">
        <v>321</v>
      </c>
      <c r="B33" s="194" t="s">
        <v>322</v>
      </c>
      <c r="C33" s="193"/>
      <c r="D33" s="193"/>
      <c r="E33" s="193"/>
      <c r="F33" s="193"/>
      <c r="G33" s="197"/>
      <c r="H33" s="197"/>
      <c r="I33" s="197"/>
      <c r="J33" s="197"/>
      <c r="K33" s="197"/>
      <c r="L33" s="197"/>
      <c r="M33" s="195">
        <v>1</v>
      </c>
      <c r="N33" s="197"/>
    </row>
    <row r="34" spans="1:14" ht="15.75" customHeight="1" x14ac:dyDescent="0.25">
      <c r="A34" s="1049"/>
      <c r="B34" s="194" t="s">
        <v>323</v>
      </c>
      <c r="C34" s="193"/>
      <c r="D34" s="193"/>
      <c r="E34" s="193"/>
      <c r="F34" s="193"/>
      <c r="G34" s="197"/>
      <c r="H34" s="197"/>
      <c r="I34" s="197"/>
      <c r="J34" s="197"/>
      <c r="K34" s="197"/>
      <c r="L34" s="197"/>
      <c r="M34" s="195">
        <v>1</v>
      </c>
      <c r="N34" s="197"/>
    </row>
    <row r="35" spans="1:14" ht="17.25" customHeight="1" x14ac:dyDescent="0.25">
      <c r="A35" s="1049" t="s">
        <v>324</v>
      </c>
      <c r="B35" s="194" t="s">
        <v>325</v>
      </c>
      <c r="C35" s="193"/>
      <c r="D35" s="193"/>
      <c r="E35" s="193"/>
      <c r="F35" s="193"/>
      <c r="G35" s="195"/>
      <c r="H35" s="195"/>
      <c r="I35" s="195"/>
      <c r="J35" s="195"/>
      <c r="K35" s="195">
        <v>2</v>
      </c>
      <c r="L35" s="195"/>
      <c r="M35" s="195"/>
      <c r="N35" s="195"/>
    </row>
    <row r="36" spans="1:14" ht="15.75" customHeight="1" x14ac:dyDescent="0.25">
      <c r="A36" s="1049"/>
      <c r="B36" s="194" t="s">
        <v>326</v>
      </c>
      <c r="C36" s="193"/>
      <c r="D36" s="193"/>
      <c r="E36" s="193"/>
      <c r="F36" s="193"/>
      <c r="G36" s="195"/>
      <c r="H36" s="195"/>
      <c r="I36" s="195"/>
      <c r="J36" s="196">
        <v>2</v>
      </c>
      <c r="K36" s="195"/>
      <c r="L36" s="196">
        <v>2</v>
      </c>
      <c r="M36" s="195"/>
      <c r="N36" s="195"/>
    </row>
    <row r="37" spans="1:14" ht="15.75" customHeight="1" x14ac:dyDescent="0.25">
      <c r="A37" s="1049"/>
      <c r="B37" s="194" t="s">
        <v>327</v>
      </c>
      <c r="C37" s="193"/>
      <c r="D37" s="193"/>
      <c r="E37" s="193"/>
      <c r="F37" s="196">
        <v>1</v>
      </c>
      <c r="G37" s="195"/>
      <c r="H37" s="195">
        <v>1</v>
      </c>
      <c r="I37" s="195"/>
      <c r="J37" s="195">
        <v>1</v>
      </c>
      <c r="K37" s="195"/>
      <c r="L37" s="195"/>
      <c r="M37" s="195"/>
      <c r="N37" s="195"/>
    </row>
    <row r="38" spans="1:14" ht="15.75" customHeight="1" x14ac:dyDescent="0.25">
      <c r="A38" s="1086" t="s">
        <v>343</v>
      </c>
      <c r="B38" s="209" t="s">
        <v>344</v>
      </c>
      <c r="C38" s="318"/>
      <c r="D38" s="155"/>
      <c r="E38" s="155"/>
      <c r="F38" s="155"/>
      <c r="G38" s="151"/>
      <c r="H38" s="151"/>
      <c r="I38" s="151"/>
      <c r="J38" s="179"/>
      <c r="K38" s="179"/>
      <c r="L38" s="179"/>
      <c r="M38" s="182">
        <v>2</v>
      </c>
      <c r="N38" s="182"/>
    </row>
    <row r="39" spans="1:14" ht="15.6" x14ac:dyDescent="0.25">
      <c r="A39" s="1087"/>
      <c r="B39" s="209" t="s">
        <v>345</v>
      </c>
      <c r="C39" s="318"/>
      <c r="D39" s="155"/>
      <c r="E39" s="155"/>
      <c r="F39" s="155"/>
      <c r="G39" s="151"/>
      <c r="H39" s="151"/>
      <c r="I39" s="151"/>
      <c r="J39" s="179"/>
      <c r="K39" s="179"/>
      <c r="L39" s="179"/>
      <c r="M39" s="182">
        <v>2</v>
      </c>
      <c r="N39" s="182"/>
    </row>
    <row r="40" spans="1:14" ht="15.6" x14ac:dyDescent="0.25">
      <c r="A40" s="1088"/>
      <c r="B40" s="209" t="s">
        <v>346</v>
      </c>
      <c r="C40" s="318"/>
      <c r="D40" s="155"/>
      <c r="E40" s="155"/>
      <c r="F40" s="155"/>
      <c r="G40" s="151"/>
      <c r="H40" s="151"/>
      <c r="I40" s="151"/>
      <c r="J40" s="179"/>
      <c r="K40" s="179"/>
      <c r="L40" s="179"/>
      <c r="M40" s="182"/>
      <c r="N40" s="183">
        <v>10</v>
      </c>
    </row>
    <row r="41" spans="1:14" ht="16.5" customHeight="1" x14ac:dyDescent="0.25">
      <c r="A41" s="1089" t="s">
        <v>347</v>
      </c>
      <c r="B41" s="209" t="s">
        <v>348</v>
      </c>
      <c r="C41" s="318"/>
      <c r="D41" s="155"/>
      <c r="E41" s="155"/>
      <c r="F41" s="155"/>
      <c r="G41" s="151"/>
      <c r="H41" s="151"/>
      <c r="I41" s="151"/>
      <c r="J41" s="179"/>
      <c r="K41" s="179"/>
      <c r="L41" s="179"/>
      <c r="M41" s="182">
        <v>1</v>
      </c>
      <c r="N41" s="182"/>
    </row>
    <row r="42" spans="1:14" ht="16.5" customHeight="1" x14ac:dyDescent="0.25">
      <c r="A42" s="1089"/>
      <c r="B42" s="209" t="s">
        <v>349</v>
      </c>
      <c r="C42" s="318"/>
      <c r="D42" s="155"/>
      <c r="E42" s="155"/>
      <c r="F42" s="155"/>
      <c r="G42" s="151"/>
      <c r="H42" s="151"/>
      <c r="I42" s="151"/>
      <c r="J42" s="179"/>
      <c r="K42" s="179"/>
      <c r="L42" s="179"/>
      <c r="M42" s="182">
        <v>1.5</v>
      </c>
      <c r="N42" s="182"/>
    </row>
    <row r="43" spans="1:14" ht="15.6" x14ac:dyDescent="0.25">
      <c r="A43" s="1089"/>
      <c r="B43" s="209" t="s">
        <v>350</v>
      </c>
      <c r="C43" s="318"/>
      <c r="D43" s="155"/>
      <c r="E43" s="155"/>
      <c r="F43" s="155"/>
      <c r="G43" s="151"/>
      <c r="H43" s="151"/>
      <c r="I43" s="151"/>
      <c r="J43" s="179"/>
      <c r="K43" s="179"/>
      <c r="L43" s="179"/>
      <c r="M43" s="182"/>
      <c r="N43" s="183">
        <v>8</v>
      </c>
    </row>
    <row r="44" spans="1:14" ht="15.6" x14ac:dyDescent="0.25">
      <c r="A44" s="1090" t="s">
        <v>351</v>
      </c>
      <c r="B44" s="209" t="s">
        <v>352</v>
      </c>
      <c r="C44" s="318"/>
      <c r="D44" s="155"/>
      <c r="E44" s="155"/>
      <c r="F44" s="155"/>
      <c r="G44" s="151"/>
      <c r="H44" s="151"/>
      <c r="I44" s="151"/>
      <c r="J44" s="179"/>
      <c r="K44" s="179"/>
      <c r="L44" s="179"/>
      <c r="M44" s="183">
        <v>2</v>
      </c>
      <c r="N44" s="182"/>
    </row>
    <row r="45" spans="1:14" ht="15.6" x14ac:dyDescent="0.25">
      <c r="A45" s="1091"/>
      <c r="B45" s="209" t="s">
        <v>353</v>
      </c>
      <c r="C45" s="318"/>
      <c r="D45" s="155"/>
      <c r="E45" s="155"/>
      <c r="F45" s="155"/>
      <c r="G45" s="151"/>
      <c r="H45" s="151"/>
      <c r="I45" s="151"/>
      <c r="J45" s="179"/>
      <c r="K45" s="179"/>
      <c r="L45" s="179"/>
      <c r="M45" s="182"/>
      <c r="N45" s="183">
        <v>4</v>
      </c>
    </row>
    <row r="46" spans="1:14" ht="16.5" customHeight="1" x14ac:dyDescent="0.25">
      <c r="A46" s="1092" t="s">
        <v>14</v>
      </c>
      <c r="B46" s="1093"/>
      <c r="C46" s="155"/>
      <c r="D46" s="155"/>
      <c r="E46" s="155"/>
      <c r="F46" s="155">
        <v>70</v>
      </c>
      <c r="G46" s="151"/>
      <c r="H46" s="151">
        <v>105</v>
      </c>
      <c r="I46" s="151"/>
      <c r="J46" s="151">
        <v>160</v>
      </c>
      <c r="K46" s="179"/>
      <c r="L46" s="179"/>
      <c r="M46" s="211"/>
      <c r="N46" s="211"/>
    </row>
    <row r="47" spans="1:14" ht="16.5" customHeight="1" x14ac:dyDescent="0.25">
      <c r="A47" s="844" t="s">
        <v>285</v>
      </c>
      <c r="B47" s="845"/>
      <c r="C47" s="155">
        <f>SUM(C8:C22)</f>
        <v>36</v>
      </c>
      <c r="D47" s="155"/>
      <c r="E47" s="155">
        <f>SUM(E8:E22)</f>
        <v>31</v>
      </c>
      <c r="F47" s="155"/>
      <c r="G47" s="151">
        <f>SUM(G8:G22)</f>
        <v>30</v>
      </c>
      <c r="H47" s="151"/>
      <c r="I47" s="151">
        <f>SUM(I8:I22)</f>
        <v>30</v>
      </c>
      <c r="J47" s="179"/>
      <c r="K47" s="151">
        <f>SUM(K8:K22)</f>
        <v>25</v>
      </c>
      <c r="L47" s="179"/>
      <c r="M47" s="151">
        <f>SUM(M8:M22)</f>
        <v>1</v>
      </c>
      <c r="N47" s="179"/>
    </row>
    <row r="48" spans="1:14" ht="16.5" customHeight="1" x14ac:dyDescent="0.25">
      <c r="A48" s="844" t="s">
        <v>170</v>
      </c>
      <c r="B48" s="845"/>
      <c r="C48" s="155">
        <f>SUM(C24:C45)</f>
        <v>0</v>
      </c>
      <c r="D48" s="155">
        <f t="shared" ref="D48:N48" si="0">SUM(D24:D45)</f>
        <v>0</v>
      </c>
      <c r="E48" s="155">
        <f t="shared" si="0"/>
        <v>4</v>
      </c>
      <c r="F48" s="155">
        <f t="shared" si="0"/>
        <v>2</v>
      </c>
      <c r="G48" s="151">
        <f t="shared" si="0"/>
        <v>4</v>
      </c>
      <c r="H48" s="151">
        <f t="shared" si="0"/>
        <v>3</v>
      </c>
      <c r="I48" s="151">
        <f t="shared" si="0"/>
        <v>3</v>
      </c>
      <c r="J48" s="151">
        <f t="shared" si="0"/>
        <v>5</v>
      </c>
      <c r="K48" s="151">
        <f t="shared" si="0"/>
        <v>4</v>
      </c>
      <c r="L48" s="151">
        <f t="shared" si="0"/>
        <v>7</v>
      </c>
      <c r="M48" s="151">
        <f t="shared" si="0"/>
        <v>13</v>
      </c>
      <c r="N48" s="151">
        <f t="shared" si="0"/>
        <v>22</v>
      </c>
    </row>
    <row r="49" spans="1:14" ht="16.5" customHeight="1" x14ac:dyDescent="0.25">
      <c r="A49" s="844" t="s">
        <v>354</v>
      </c>
      <c r="B49" s="845"/>
      <c r="C49" s="942">
        <f>SUM(C47:D48)</f>
        <v>36</v>
      </c>
      <c r="D49" s="943"/>
      <c r="E49" s="942">
        <f>SUM(E47:F48)</f>
        <v>37</v>
      </c>
      <c r="F49" s="943"/>
      <c r="G49" s="846">
        <f>SUM(G47:H48)</f>
        <v>37</v>
      </c>
      <c r="H49" s="847"/>
      <c r="I49" s="846">
        <f>SUM(I47:J48)</f>
        <v>38</v>
      </c>
      <c r="J49" s="847"/>
      <c r="K49" s="846">
        <f>SUM(K47:L48)</f>
        <v>36</v>
      </c>
      <c r="L49" s="847"/>
      <c r="M49" s="846">
        <f>SUM(M47:N48)</f>
        <v>36</v>
      </c>
      <c r="N49" s="847"/>
    </row>
    <row r="50" spans="1:14" ht="15.75" customHeight="1" x14ac:dyDescent="0.25">
      <c r="A50" s="1059" t="s">
        <v>287</v>
      </c>
      <c r="B50" s="1060"/>
      <c r="C50" s="1029">
        <f>C51-C49</f>
        <v>4</v>
      </c>
      <c r="D50" s="1030"/>
      <c r="E50" s="1029">
        <f>E51-E49</f>
        <v>4</v>
      </c>
      <c r="F50" s="1030"/>
      <c r="G50" s="1056">
        <f>G51-G49</f>
        <v>3</v>
      </c>
      <c r="H50" s="1057"/>
      <c r="I50" s="1056">
        <f>I51-I49</f>
        <v>1</v>
      </c>
      <c r="J50" s="1057"/>
      <c r="K50" s="1056">
        <f>K51-K49</f>
        <v>3</v>
      </c>
      <c r="L50" s="1057"/>
      <c r="M50" s="1056">
        <f>M51-M49</f>
        <v>-1</v>
      </c>
      <c r="N50" s="1057"/>
    </row>
    <row r="51" spans="1:14" ht="15.75" customHeight="1" x14ac:dyDescent="0.25">
      <c r="A51" s="1059" t="s">
        <v>288</v>
      </c>
      <c r="B51" s="1060"/>
      <c r="C51" s="1061">
        <v>40</v>
      </c>
      <c r="D51" s="1062"/>
      <c r="E51" s="1061">
        <v>41</v>
      </c>
      <c r="F51" s="1062"/>
      <c r="G51" s="946">
        <v>40</v>
      </c>
      <c r="H51" s="947"/>
      <c r="I51" s="946">
        <v>39</v>
      </c>
      <c r="J51" s="947"/>
      <c r="K51" s="946">
        <v>39</v>
      </c>
      <c r="L51" s="947"/>
      <c r="M51" s="946">
        <v>35</v>
      </c>
      <c r="N51" s="947"/>
    </row>
    <row r="54" spans="1:14" x14ac:dyDescent="0.25">
      <c r="G54" s="175" t="s">
        <v>289</v>
      </c>
      <c r="N54" s="175">
        <v>36</v>
      </c>
    </row>
    <row r="55" spans="1:14" x14ac:dyDescent="0.25">
      <c r="B55" s="175" t="s">
        <v>290</v>
      </c>
      <c r="C55" s="175">
        <f>((C48+E48+G48)*N54)+((I48+K48)*N55)</f>
        <v>512</v>
      </c>
      <c r="D55" s="79">
        <f>C55/$C$58</f>
        <v>0.39293937068303914</v>
      </c>
      <c r="E55" s="199">
        <f>D55</f>
        <v>0.39293937068303914</v>
      </c>
      <c r="G55" s="200">
        <v>0.4</v>
      </c>
      <c r="N55" s="175">
        <v>32</v>
      </c>
    </row>
    <row r="56" spans="1:14" x14ac:dyDescent="0.25">
      <c r="B56" s="175" t="s">
        <v>291</v>
      </c>
      <c r="C56" s="175">
        <f>((D48+F48+H47)*N54)+((J48+L48)*N55)</f>
        <v>456</v>
      </c>
      <c r="D56" s="79">
        <f>C56/$C$58</f>
        <v>0.34996162701458172</v>
      </c>
      <c r="E56" s="1070">
        <f>D57+D56</f>
        <v>0.60706062931696092</v>
      </c>
      <c r="G56" s="1071">
        <v>0.6</v>
      </c>
    </row>
    <row r="57" spans="1:14" x14ac:dyDescent="0.25">
      <c r="B57" s="175" t="s">
        <v>292</v>
      </c>
      <c r="C57" s="175">
        <f>F46+H46+J46</f>
        <v>335</v>
      </c>
      <c r="D57" s="79">
        <f>C57/$C$58</f>
        <v>0.25709900230237914</v>
      </c>
      <c r="E57" s="1070"/>
      <c r="G57" s="1072"/>
    </row>
    <row r="58" spans="1:14" x14ac:dyDescent="0.25">
      <c r="B58" s="175" t="s">
        <v>13</v>
      </c>
      <c r="C58" s="175">
        <f>SUM(C55:C57)</f>
        <v>1303</v>
      </c>
      <c r="D58" s="185">
        <f>SUM(D55:D57)</f>
        <v>1</v>
      </c>
      <c r="E58" s="185">
        <f>SUM(E55:E57)</f>
        <v>1</v>
      </c>
      <c r="G58" s="201">
        <f>SUM(G55:G57)</f>
        <v>1</v>
      </c>
    </row>
    <row r="61" spans="1:14" x14ac:dyDescent="0.25">
      <c r="A61" s="175" t="s">
        <v>293</v>
      </c>
    </row>
    <row r="62" spans="1:14" x14ac:dyDescent="0.25">
      <c r="A62" s="175" t="s">
        <v>294</v>
      </c>
    </row>
    <row r="63" spans="1:14" x14ac:dyDescent="0.25">
      <c r="A63" s="175" t="s">
        <v>295</v>
      </c>
    </row>
    <row r="66" spans="1:1" ht="17.399999999999999" x14ac:dyDescent="0.3">
      <c r="A66" s="171"/>
    </row>
  </sheetData>
  <mergeCells count="51">
    <mergeCell ref="M51:N51"/>
    <mergeCell ref="E56:E57"/>
    <mergeCell ref="G56:G57"/>
    <mergeCell ref="A51:B51"/>
    <mergeCell ref="C51:D51"/>
    <mergeCell ref="E51:F51"/>
    <mergeCell ref="G51:H51"/>
    <mergeCell ref="I51:J51"/>
    <mergeCell ref="K51:L51"/>
    <mergeCell ref="M49:N49"/>
    <mergeCell ref="A50:B50"/>
    <mergeCell ref="C50:D50"/>
    <mergeCell ref="E50:F50"/>
    <mergeCell ref="G50:H50"/>
    <mergeCell ref="I50:J50"/>
    <mergeCell ref="K50:L50"/>
    <mergeCell ref="M50:N50"/>
    <mergeCell ref="A49:B49"/>
    <mergeCell ref="C49:D49"/>
    <mergeCell ref="E49:F49"/>
    <mergeCell ref="G49:H49"/>
    <mergeCell ref="I49:J49"/>
    <mergeCell ref="K49:L49"/>
    <mergeCell ref="A48:B48"/>
    <mergeCell ref="K23:L23"/>
    <mergeCell ref="M23:N23"/>
    <mergeCell ref="A27:A29"/>
    <mergeCell ref="A30:A32"/>
    <mergeCell ref="A33:A34"/>
    <mergeCell ref="A35:A37"/>
    <mergeCell ref="I23:J23"/>
    <mergeCell ref="A38:A40"/>
    <mergeCell ref="A41:A43"/>
    <mergeCell ref="A44:A45"/>
    <mergeCell ref="A46:B46"/>
    <mergeCell ref="A47:B47"/>
    <mergeCell ref="A8:A22"/>
    <mergeCell ref="A23:B23"/>
    <mergeCell ref="C23:D23"/>
    <mergeCell ref="E23:F23"/>
    <mergeCell ref="G23:H23"/>
    <mergeCell ref="A2:N2"/>
    <mergeCell ref="A3:N3"/>
    <mergeCell ref="A5:N5"/>
    <mergeCell ref="A6:B7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36"/>
  <sheetViews>
    <sheetView workbookViewId="0">
      <selection activeCell="E25" sqref="E25"/>
    </sheetView>
  </sheetViews>
  <sheetFormatPr defaultRowHeight="13.2" x14ac:dyDescent="0.25"/>
  <cols>
    <col min="1" max="1" width="36.5546875" customWidth="1"/>
    <col min="7" max="7" width="34.88671875" bestFit="1" customWidth="1"/>
    <col min="8" max="8" width="6.5546875" customWidth="1"/>
  </cols>
  <sheetData>
    <row r="1" spans="1:11" ht="40.5" customHeight="1" thickBot="1" x14ac:dyDescent="0.3">
      <c r="A1" s="855" t="s">
        <v>82</v>
      </c>
      <c r="B1" s="855"/>
      <c r="C1" s="855"/>
      <c r="D1" s="855"/>
    </row>
    <row r="2" spans="1:11" ht="12.75" customHeight="1" thickBot="1" x14ac:dyDescent="0.3">
      <c r="A2" s="856" t="s">
        <v>0</v>
      </c>
      <c r="B2" s="58" t="s">
        <v>63</v>
      </c>
      <c r="C2" s="58" t="s">
        <v>64</v>
      </c>
      <c r="D2" s="858" t="s">
        <v>65</v>
      </c>
      <c r="G2" s="859" t="s">
        <v>62</v>
      </c>
      <c r="H2" s="861" t="s">
        <v>133</v>
      </c>
      <c r="I2" s="82" t="s">
        <v>63</v>
      </c>
      <c r="J2" s="82" t="s">
        <v>64</v>
      </c>
      <c r="K2" s="853" t="s">
        <v>65</v>
      </c>
    </row>
    <row r="3" spans="1:11" ht="13.8" thickBot="1" x14ac:dyDescent="0.3">
      <c r="A3" s="857"/>
      <c r="B3" s="59" t="s">
        <v>66</v>
      </c>
      <c r="C3" s="59" t="s">
        <v>66</v>
      </c>
      <c r="D3" s="858"/>
      <c r="G3" s="860"/>
      <c r="H3" s="861"/>
      <c r="I3" s="83" t="s">
        <v>66</v>
      </c>
      <c r="J3" s="83" t="s">
        <v>66</v>
      </c>
      <c r="K3" s="854"/>
    </row>
    <row r="4" spans="1:11" ht="13.5" customHeight="1" x14ac:dyDescent="0.25">
      <c r="A4" s="80" t="s">
        <v>139</v>
      </c>
      <c r="B4" s="62">
        <v>32</v>
      </c>
      <c r="C4" s="51">
        <v>1</v>
      </c>
      <c r="D4" s="52">
        <v>36</v>
      </c>
      <c r="F4" s="35"/>
      <c r="G4" s="65" t="s">
        <v>142</v>
      </c>
      <c r="H4" s="77">
        <v>4</v>
      </c>
      <c r="I4" s="84">
        <v>32</v>
      </c>
      <c r="J4" s="84">
        <v>1</v>
      </c>
      <c r="K4" s="77">
        <v>36</v>
      </c>
    </row>
    <row r="5" spans="1:11" x14ac:dyDescent="0.25">
      <c r="A5" s="18" t="s">
        <v>67</v>
      </c>
      <c r="B5" s="63">
        <v>32</v>
      </c>
      <c r="C5" s="20">
        <v>1</v>
      </c>
      <c r="D5" s="19">
        <v>72</v>
      </c>
      <c r="F5" s="35"/>
      <c r="G5" s="65" t="s">
        <v>67</v>
      </c>
      <c r="H5" s="77">
        <v>40</v>
      </c>
      <c r="I5" s="84">
        <v>32</v>
      </c>
      <c r="J5" s="84">
        <v>1</v>
      </c>
      <c r="K5" s="77">
        <v>72</v>
      </c>
    </row>
    <row r="6" spans="1:11" x14ac:dyDescent="0.25">
      <c r="A6" s="65" t="s">
        <v>68</v>
      </c>
      <c r="B6" s="63">
        <v>64</v>
      </c>
      <c r="C6" s="20">
        <v>2</v>
      </c>
      <c r="D6" s="19">
        <v>377</v>
      </c>
      <c r="F6" s="35"/>
      <c r="G6" s="65" t="s">
        <v>68</v>
      </c>
      <c r="H6" s="77">
        <v>313</v>
      </c>
      <c r="I6" s="84">
        <v>64</v>
      </c>
      <c r="J6" s="84">
        <v>2</v>
      </c>
      <c r="K6" s="77">
        <v>377</v>
      </c>
    </row>
    <row r="7" spans="1:11" x14ac:dyDescent="0.25">
      <c r="A7" s="18" t="s">
        <v>69</v>
      </c>
      <c r="B7" s="63">
        <v>160</v>
      </c>
      <c r="C7" s="20">
        <v>5</v>
      </c>
      <c r="D7" s="19">
        <v>342</v>
      </c>
      <c r="F7" s="35"/>
      <c r="G7" s="65" t="s">
        <v>69</v>
      </c>
      <c r="H7" s="77">
        <v>182</v>
      </c>
      <c r="I7" s="84">
        <v>160</v>
      </c>
      <c r="J7" s="84">
        <v>5</v>
      </c>
      <c r="K7" s="77">
        <v>342</v>
      </c>
    </row>
    <row r="8" spans="1:11" x14ac:dyDescent="0.25">
      <c r="A8" s="18" t="s">
        <v>70</v>
      </c>
      <c r="B8" s="63">
        <v>64</v>
      </c>
      <c r="C8" s="63">
        <v>2</v>
      </c>
      <c r="D8" s="19">
        <v>128</v>
      </c>
      <c r="F8" s="35"/>
      <c r="G8" s="65" t="s">
        <v>70</v>
      </c>
      <c r="H8" s="77">
        <v>0</v>
      </c>
      <c r="I8" s="84">
        <v>64</v>
      </c>
      <c r="J8" s="84">
        <v>2</v>
      </c>
      <c r="K8" s="77">
        <v>64</v>
      </c>
    </row>
    <row r="9" spans="1:11" x14ac:dyDescent="0.25">
      <c r="A9" s="18" t="s">
        <v>71</v>
      </c>
      <c r="B9" s="63">
        <v>320</v>
      </c>
      <c r="C9" s="63">
        <v>10</v>
      </c>
      <c r="D9" s="19">
        <v>280</v>
      </c>
      <c r="F9" s="35"/>
      <c r="G9" s="65" t="s">
        <v>71</v>
      </c>
      <c r="H9" s="77">
        <v>24</v>
      </c>
      <c r="I9" s="84">
        <v>320</v>
      </c>
      <c r="J9" s="84">
        <v>10</v>
      </c>
      <c r="K9" s="77">
        <v>344</v>
      </c>
    </row>
    <row r="10" spans="1:11" x14ac:dyDescent="0.25">
      <c r="A10" s="18" t="s">
        <v>73</v>
      </c>
      <c r="B10" s="63">
        <v>0</v>
      </c>
      <c r="C10" s="20">
        <v>0</v>
      </c>
      <c r="D10" s="19">
        <v>72</v>
      </c>
      <c r="F10" s="35"/>
      <c r="G10" s="65" t="s">
        <v>72</v>
      </c>
      <c r="H10" s="77"/>
      <c r="I10" s="84">
        <v>32</v>
      </c>
      <c r="J10" s="84">
        <v>1</v>
      </c>
      <c r="K10" s="77">
        <v>160</v>
      </c>
    </row>
    <row r="11" spans="1:11" x14ac:dyDescent="0.25">
      <c r="A11" s="18" t="s">
        <v>74</v>
      </c>
      <c r="B11" s="20">
        <v>32</v>
      </c>
      <c r="C11" s="20">
        <v>1</v>
      </c>
      <c r="D11" s="19">
        <v>108</v>
      </c>
      <c r="F11" s="35"/>
      <c r="G11" s="86" t="s">
        <v>143</v>
      </c>
      <c r="H11" s="77">
        <v>40</v>
      </c>
      <c r="I11" s="84">
        <v>12</v>
      </c>
      <c r="J11" s="84">
        <v>0.375</v>
      </c>
      <c r="K11" s="77">
        <v>52</v>
      </c>
    </row>
    <row r="12" spans="1:11" x14ac:dyDescent="0.25">
      <c r="A12" s="18" t="s">
        <v>75</v>
      </c>
      <c r="B12" s="20">
        <v>64</v>
      </c>
      <c r="C12" s="20">
        <v>2</v>
      </c>
      <c r="D12" s="19">
        <v>64</v>
      </c>
      <c r="F12" s="35"/>
      <c r="G12" s="86" t="s">
        <v>144</v>
      </c>
      <c r="H12" s="77">
        <v>60</v>
      </c>
      <c r="I12" s="84">
        <v>12</v>
      </c>
      <c r="J12" s="84">
        <v>0.375</v>
      </c>
      <c r="K12" s="77">
        <v>72</v>
      </c>
    </row>
    <row r="13" spans="1:11" x14ac:dyDescent="0.25">
      <c r="A13" s="18" t="s">
        <v>76</v>
      </c>
      <c r="B13" s="20">
        <v>96</v>
      </c>
      <c r="C13" s="20">
        <v>3</v>
      </c>
      <c r="D13" s="19">
        <v>96</v>
      </c>
      <c r="F13" s="35"/>
      <c r="G13" s="86" t="s">
        <v>145</v>
      </c>
      <c r="H13" s="77">
        <v>28</v>
      </c>
      <c r="I13" s="84">
        <v>8</v>
      </c>
      <c r="J13" s="84">
        <v>0.25</v>
      </c>
      <c r="K13" s="77">
        <v>36</v>
      </c>
    </row>
    <row r="14" spans="1:11" x14ac:dyDescent="0.25">
      <c r="A14" s="18" t="s">
        <v>77</v>
      </c>
      <c r="B14" s="20">
        <v>64</v>
      </c>
      <c r="C14" s="20">
        <v>2</v>
      </c>
      <c r="D14" s="19">
        <v>226</v>
      </c>
      <c r="F14" s="35"/>
      <c r="G14" s="65" t="s">
        <v>73</v>
      </c>
      <c r="H14" s="77">
        <v>72</v>
      </c>
      <c r="I14" s="84">
        <v>0</v>
      </c>
      <c r="J14" s="84">
        <v>0</v>
      </c>
      <c r="K14" s="77">
        <v>72</v>
      </c>
    </row>
    <row r="15" spans="1:11" x14ac:dyDescent="0.25">
      <c r="A15" s="18" t="s">
        <v>78</v>
      </c>
      <c r="B15" s="20">
        <v>64</v>
      </c>
      <c r="C15" s="20">
        <v>2</v>
      </c>
      <c r="D15" s="19">
        <v>226</v>
      </c>
      <c r="F15" s="35"/>
      <c r="G15" s="65" t="s">
        <v>74</v>
      </c>
      <c r="H15" s="77">
        <v>76</v>
      </c>
      <c r="I15" s="84">
        <v>32</v>
      </c>
      <c r="J15" s="84">
        <v>1</v>
      </c>
      <c r="K15" s="77">
        <v>108</v>
      </c>
    </row>
    <row r="16" spans="1:11" ht="13.8" thickBot="1" x14ac:dyDescent="0.3">
      <c r="A16" s="46" t="s">
        <v>27</v>
      </c>
      <c r="B16" s="47"/>
      <c r="C16" s="48" t="s">
        <v>79</v>
      </c>
      <c r="D16" s="30">
        <v>90</v>
      </c>
      <c r="F16" s="35"/>
      <c r="G16" s="65" t="s">
        <v>75</v>
      </c>
      <c r="H16" s="77">
        <v>0</v>
      </c>
      <c r="I16" s="84">
        <v>64</v>
      </c>
      <c r="J16" s="84">
        <v>2</v>
      </c>
      <c r="K16" s="77">
        <v>64</v>
      </c>
    </row>
    <row r="17" spans="1:11" ht="13.8" thickBot="1" x14ac:dyDescent="0.3">
      <c r="A17" s="49" t="s">
        <v>42</v>
      </c>
      <c r="B17" s="53">
        <f>SUM(B4:B15)</f>
        <v>992</v>
      </c>
      <c r="C17" s="54">
        <f>SUM(C4:C15)</f>
        <v>31</v>
      </c>
      <c r="D17" s="53">
        <f>SUM(D4:D16)</f>
        <v>2117</v>
      </c>
      <c r="F17" s="35"/>
      <c r="G17" s="65" t="s">
        <v>76</v>
      </c>
      <c r="H17" s="77">
        <v>0</v>
      </c>
      <c r="I17" s="84">
        <v>96</v>
      </c>
      <c r="J17" s="84">
        <v>3</v>
      </c>
      <c r="K17" s="77">
        <v>96</v>
      </c>
    </row>
    <row r="18" spans="1:11" ht="13.8" thickBot="1" x14ac:dyDescent="0.3">
      <c r="A18" s="55" t="s">
        <v>113</v>
      </c>
      <c r="B18" s="56">
        <f>SUM(B19:B21)</f>
        <v>128</v>
      </c>
      <c r="C18" s="56">
        <f>SUM(C19:C21)</f>
        <v>4</v>
      </c>
      <c r="D18" s="56">
        <f>SUM(D19:D21)</f>
        <v>264</v>
      </c>
      <c r="F18" s="35"/>
      <c r="G18" s="65" t="s">
        <v>146</v>
      </c>
      <c r="H18" s="77">
        <v>324</v>
      </c>
      <c r="I18" s="84">
        <v>128</v>
      </c>
      <c r="J18" s="84">
        <v>4</v>
      </c>
      <c r="K18" s="77">
        <v>452</v>
      </c>
    </row>
    <row r="19" spans="1:11" x14ac:dyDescent="0.25">
      <c r="A19" s="50" t="s">
        <v>34</v>
      </c>
      <c r="B19" s="51">
        <v>64</v>
      </c>
      <c r="C19" s="51">
        <v>2</v>
      </c>
      <c r="D19" s="52">
        <v>64</v>
      </c>
      <c r="F19" s="35"/>
      <c r="G19" s="78" t="s">
        <v>34</v>
      </c>
      <c r="H19" s="77">
        <v>0</v>
      </c>
      <c r="I19" s="84">
        <v>64</v>
      </c>
      <c r="J19" s="84">
        <v>2</v>
      </c>
      <c r="K19" s="77">
        <v>64</v>
      </c>
    </row>
    <row r="20" spans="1:11" x14ac:dyDescent="0.25">
      <c r="A20" s="21" t="s">
        <v>23</v>
      </c>
      <c r="B20" s="20">
        <v>32</v>
      </c>
      <c r="C20" s="20">
        <v>1</v>
      </c>
      <c r="D20" s="19">
        <v>32</v>
      </c>
      <c r="F20" s="35"/>
      <c r="G20" s="78" t="s">
        <v>23</v>
      </c>
      <c r="H20" s="77">
        <v>0</v>
      </c>
      <c r="I20" s="84">
        <v>32</v>
      </c>
      <c r="J20" s="84">
        <v>1</v>
      </c>
      <c r="K20" s="77">
        <v>32</v>
      </c>
    </row>
    <row r="21" spans="1:11" ht="13.8" thickBot="1" x14ac:dyDescent="0.3">
      <c r="A21" s="18" t="s">
        <v>72</v>
      </c>
      <c r="B21" s="20">
        <v>32</v>
      </c>
      <c r="C21" s="20">
        <v>1</v>
      </c>
      <c r="D21" s="19">
        <v>168</v>
      </c>
      <c r="F21" s="35"/>
      <c r="G21" s="78" t="s">
        <v>27</v>
      </c>
      <c r="H21" s="77"/>
      <c r="I21" s="84"/>
      <c r="J21" s="83" t="s">
        <v>79</v>
      </c>
      <c r="K21" s="77">
        <v>90</v>
      </c>
    </row>
    <row r="22" spans="1:11" ht="13.8" thickBot="1" x14ac:dyDescent="0.3">
      <c r="A22" s="49" t="s">
        <v>20</v>
      </c>
      <c r="B22" s="53">
        <f>B17+B18</f>
        <v>1120</v>
      </c>
      <c r="C22" s="53">
        <f>C17+C18</f>
        <v>35</v>
      </c>
      <c r="D22" s="53">
        <f>D17+D18</f>
        <v>2381</v>
      </c>
      <c r="F22" s="35"/>
      <c r="G22" s="85" t="s">
        <v>13</v>
      </c>
      <c r="H22" s="77">
        <v>1163</v>
      </c>
      <c r="I22" s="22">
        <v>1120</v>
      </c>
      <c r="J22" s="22">
        <v>35</v>
      </c>
      <c r="K22" s="84">
        <v>2373</v>
      </c>
    </row>
    <row r="25" spans="1:11" x14ac:dyDescent="0.25">
      <c r="A25" s="3" t="s">
        <v>114</v>
      </c>
      <c r="B25" s="3">
        <v>162</v>
      </c>
    </row>
    <row r="26" spans="1:11" x14ac:dyDescent="0.25">
      <c r="A26" s="3" t="s">
        <v>115</v>
      </c>
      <c r="B26" s="3">
        <v>1001</v>
      </c>
    </row>
    <row r="27" spans="1:11" x14ac:dyDescent="0.25">
      <c r="A27" s="3" t="s">
        <v>116</v>
      </c>
      <c r="B27" s="3">
        <v>1163</v>
      </c>
    </row>
    <row r="29" spans="1:11" x14ac:dyDescent="0.25">
      <c r="A29" s="60" t="s">
        <v>117</v>
      </c>
      <c r="B29">
        <v>424</v>
      </c>
      <c r="C29" s="10" t="s">
        <v>121</v>
      </c>
    </row>
    <row r="30" spans="1:11" x14ac:dyDescent="0.25">
      <c r="A30" s="10" t="s">
        <v>118</v>
      </c>
      <c r="B30">
        <f>B22-B29-B19-B20</f>
        <v>600</v>
      </c>
    </row>
    <row r="31" spans="1:11" x14ac:dyDescent="0.25">
      <c r="A31" s="60" t="s">
        <v>120</v>
      </c>
      <c r="B31">
        <f>B19+B20</f>
        <v>96</v>
      </c>
    </row>
    <row r="32" spans="1:11" x14ac:dyDescent="0.25">
      <c r="A32" s="60" t="s">
        <v>119</v>
      </c>
      <c r="B32">
        <f>SUM(B29:B31)</f>
        <v>1120</v>
      </c>
    </row>
    <row r="33" spans="1:4" x14ac:dyDescent="0.25">
      <c r="D33" s="10" t="s">
        <v>108</v>
      </c>
    </row>
    <row r="34" spans="1:4" x14ac:dyDescent="0.25">
      <c r="A34" s="10" t="s">
        <v>123</v>
      </c>
      <c r="B34">
        <f>B29+B25+D16</f>
        <v>676</v>
      </c>
      <c r="D34" s="61">
        <f>B34/B36</f>
        <v>0.29688186209925338</v>
      </c>
    </row>
    <row r="35" spans="1:4" x14ac:dyDescent="0.25">
      <c r="A35" s="10" t="s">
        <v>122</v>
      </c>
      <c r="B35">
        <f>B30+B26</f>
        <v>1601</v>
      </c>
      <c r="D35" s="61">
        <f>B35/B36</f>
        <v>0.70311813790074662</v>
      </c>
    </row>
    <row r="36" spans="1:4" x14ac:dyDescent="0.25">
      <c r="A36" s="10" t="s">
        <v>124</v>
      </c>
      <c r="B36">
        <f>SUM(B34:B35)</f>
        <v>2277</v>
      </c>
    </row>
  </sheetData>
  <mergeCells count="6">
    <mergeCell ref="K2:K3"/>
    <mergeCell ref="A1:D1"/>
    <mergeCell ref="A2:A3"/>
    <mergeCell ref="D2:D3"/>
    <mergeCell ref="G2:G3"/>
    <mergeCell ref="H2:H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3"/>
  <sheetViews>
    <sheetView topLeftCell="B50" workbookViewId="0">
      <selection activeCell="K65" sqref="K65"/>
    </sheetView>
  </sheetViews>
  <sheetFormatPr defaultColWidth="9.109375" defaultRowHeight="13.2" x14ac:dyDescent="0.25"/>
  <cols>
    <col min="1" max="1" width="38.5546875" style="175" customWidth="1"/>
    <col min="2" max="2" width="40.5546875" style="175" customWidth="1"/>
    <col min="3" max="3" width="5.5546875" style="175" customWidth="1"/>
    <col min="4" max="5" width="7.88671875" style="175" bestFit="1" customWidth="1"/>
    <col min="6" max="6" width="5.5546875" style="175" customWidth="1"/>
    <col min="7" max="7" width="6.109375" style="175" bestFit="1" customWidth="1"/>
    <col min="8" max="8" width="6.44140625" style="175" bestFit="1" customWidth="1"/>
    <col min="9" max="14" width="5.5546875" style="175" customWidth="1"/>
    <col min="15" max="16384" width="9.109375" style="175"/>
  </cols>
  <sheetData>
    <row r="2" spans="1:14" customFormat="1" x14ac:dyDescent="0.25">
      <c r="A2" s="961"/>
      <c r="B2" s="961"/>
      <c r="C2" s="961"/>
      <c r="D2" s="961"/>
      <c r="E2" s="961"/>
      <c r="F2" s="961"/>
      <c r="G2" s="961"/>
      <c r="H2" s="961"/>
      <c r="I2" s="961"/>
      <c r="J2" s="961"/>
      <c r="K2" s="961"/>
      <c r="L2" s="961"/>
      <c r="M2" s="961"/>
      <c r="N2" s="961"/>
    </row>
    <row r="3" spans="1:14" customFormat="1" ht="17.399999999999999" x14ac:dyDescent="0.3">
      <c r="A3" s="1063" t="s">
        <v>342</v>
      </c>
      <c r="B3" s="1063"/>
      <c r="C3" s="1063"/>
      <c r="D3" s="1063"/>
      <c r="E3" s="1063"/>
      <c r="F3" s="1063"/>
      <c r="G3" s="1063"/>
      <c r="H3" s="1063"/>
      <c r="I3" s="1063"/>
      <c r="J3" s="1063"/>
      <c r="K3" s="1063"/>
      <c r="L3" s="1063"/>
      <c r="M3" s="1063"/>
      <c r="N3" s="1063"/>
    </row>
    <row r="5" spans="1:14" ht="15.6" x14ac:dyDescent="0.25">
      <c r="A5" s="929" t="s">
        <v>304</v>
      </c>
      <c r="B5" s="930"/>
      <c r="C5" s="930"/>
      <c r="D5" s="930"/>
      <c r="E5" s="930"/>
      <c r="F5" s="930"/>
      <c r="G5" s="930"/>
      <c r="H5" s="930"/>
      <c r="I5" s="930"/>
      <c r="J5" s="930"/>
      <c r="K5" s="930"/>
      <c r="L5" s="930"/>
      <c r="M5" s="930"/>
      <c r="N5" s="931"/>
    </row>
    <row r="6" spans="1:14" ht="15.75" customHeight="1" x14ac:dyDescent="0.25">
      <c r="A6" s="827" t="s">
        <v>249</v>
      </c>
      <c r="B6" s="828"/>
      <c r="C6" s="973" t="s">
        <v>305</v>
      </c>
      <c r="D6" s="974"/>
      <c r="E6" s="1045" t="s">
        <v>17</v>
      </c>
      <c r="F6" s="1046"/>
      <c r="G6" s="929" t="s">
        <v>18</v>
      </c>
      <c r="H6" s="931"/>
      <c r="I6" s="929" t="s">
        <v>21</v>
      </c>
      <c r="J6" s="931"/>
      <c r="K6" s="929" t="s">
        <v>22</v>
      </c>
      <c r="L6" s="931"/>
      <c r="M6" s="1064" t="s">
        <v>299</v>
      </c>
      <c r="N6" s="931"/>
    </row>
    <row r="7" spans="1:14" ht="31.2" x14ac:dyDescent="0.25">
      <c r="A7" s="829"/>
      <c r="B7" s="830"/>
      <c r="C7" s="296" t="s">
        <v>251</v>
      </c>
      <c r="D7" s="296" t="s">
        <v>252</v>
      </c>
      <c r="E7" s="296" t="s">
        <v>251</v>
      </c>
      <c r="F7" s="296" t="s">
        <v>252</v>
      </c>
      <c r="G7" s="149" t="s">
        <v>251</v>
      </c>
      <c r="H7" s="149" t="s">
        <v>252</v>
      </c>
      <c r="I7" s="149" t="s">
        <v>251</v>
      </c>
      <c r="J7" s="149" t="s">
        <v>252</v>
      </c>
      <c r="K7" s="149" t="s">
        <v>251</v>
      </c>
      <c r="L7" s="149" t="s">
        <v>252</v>
      </c>
      <c r="M7" s="149" t="s">
        <v>251</v>
      </c>
      <c r="N7" s="149" t="s">
        <v>252</v>
      </c>
    </row>
    <row r="8" spans="1:14" ht="15.6" x14ac:dyDescent="0.25">
      <c r="A8" s="1050"/>
      <c r="B8" s="150" t="s">
        <v>2</v>
      </c>
      <c r="C8" s="181">
        <v>3</v>
      </c>
      <c r="D8" s="321"/>
      <c r="E8" s="297">
        <v>4</v>
      </c>
      <c r="F8" s="297"/>
      <c r="G8" s="189">
        <v>4</v>
      </c>
      <c r="H8" s="189"/>
      <c r="I8" s="189">
        <v>4</v>
      </c>
      <c r="J8" s="189"/>
      <c r="K8" s="189">
        <v>4</v>
      </c>
      <c r="L8" s="188"/>
      <c r="M8" s="188"/>
      <c r="N8" s="188"/>
    </row>
    <row r="9" spans="1:14" ht="15.6" x14ac:dyDescent="0.25">
      <c r="A9" s="1051"/>
      <c r="B9" s="150" t="s">
        <v>306</v>
      </c>
      <c r="C9" s="181">
        <v>18</v>
      </c>
      <c r="D9" s="321"/>
      <c r="E9" s="297">
        <v>3</v>
      </c>
      <c r="F9" s="297"/>
      <c r="G9" s="189">
        <v>3</v>
      </c>
      <c r="H9" s="189"/>
      <c r="I9" s="189">
        <v>3</v>
      </c>
      <c r="J9" s="189"/>
      <c r="K9" s="189">
        <v>3</v>
      </c>
      <c r="L9" s="188"/>
      <c r="M9" s="188"/>
      <c r="N9" s="188"/>
    </row>
    <row r="10" spans="1:14" ht="15.6" x14ac:dyDescent="0.25">
      <c r="A10" s="1051"/>
      <c r="B10" s="150" t="s">
        <v>307</v>
      </c>
      <c r="C10" s="181"/>
      <c r="D10" s="321"/>
      <c r="E10" s="297"/>
      <c r="F10" s="297"/>
      <c r="G10" s="189"/>
      <c r="H10" s="189"/>
      <c r="I10" s="189"/>
      <c r="J10" s="189"/>
      <c r="K10" s="189"/>
      <c r="L10" s="188"/>
      <c r="M10" s="188"/>
      <c r="N10" s="188"/>
    </row>
    <row r="11" spans="1:14" ht="15.6" x14ac:dyDescent="0.25">
      <c r="A11" s="1051"/>
      <c r="B11" s="150" t="s">
        <v>308</v>
      </c>
      <c r="C11" s="181"/>
      <c r="D11" s="321"/>
      <c r="E11" s="297"/>
      <c r="F11" s="297"/>
      <c r="G11" s="189"/>
      <c r="H11" s="189"/>
      <c r="I11" s="189"/>
      <c r="J11" s="189"/>
      <c r="K11" s="189"/>
      <c r="L11" s="188"/>
      <c r="M11" s="188"/>
      <c r="N11" s="188"/>
    </row>
    <row r="12" spans="1:14" ht="15.6" x14ac:dyDescent="0.25">
      <c r="A12" s="1051"/>
      <c r="B12" s="150" t="s">
        <v>19</v>
      </c>
      <c r="C12" s="181">
        <v>3</v>
      </c>
      <c r="D12" s="321"/>
      <c r="E12" s="297">
        <v>3</v>
      </c>
      <c r="F12" s="297"/>
      <c r="G12" s="189">
        <v>3</v>
      </c>
      <c r="H12" s="189"/>
      <c r="I12" s="189">
        <v>3</v>
      </c>
      <c r="J12" s="189"/>
      <c r="K12" s="189">
        <v>3</v>
      </c>
      <c r="L12" s="188"/>
      <c r="M12" s="188"/>
      <c r="N12" s="188"/>
    </row>
    <row r="13" spans="1:14" ht="15.6" x14ac:dyDescent="0.25">
      <c r="A13" s="1051"/>
      <c r="B13" s="150" t="s">
        <v>254</v>
      </c>
      <c r="C13" s="181"/>
      <c r="D13" s="321"/>
      <c r="E13" s="297"/>
      <c r="F13" s="297"/>
      <c r="G13" s="189"/>
      <c r="H13" s="189"/>
      <c r="I13" s="189">
        <v>1</v>
      </c>
      <c r="J13" s="189"/>
      <c r="K13" s="189"/>
      <c r="L13" s="188"/>
      <c r="M13" s="188"/>
      <c r="N13" s="188"/>
    </row>
    <row r="14" spans="1:14" ht="31.2" x14ac:dyDescent="0.25">
      <c r="A14" s="1051"/>
      <c r="B14" s="150" t="s">
        <v>255</v>
      </c>
      <c r="C14" s="181">
        <v>2</v>
      </c>
      <c r="D14" s="321"/>
      <c r="E14" s="297">
        <v>2</v>
      </c>
      <c r="F14" s="297"/>
      <c r="G14" s="189">
        <v>2</v>
      </c>
      <c r="H14" s="189"/>
      <c r="I14" s="189">
        <v>3</v>
      </c>
      <c r="J14" s="189"/>
      <c r="K14" s="189">
        <v>3</v>
      </c>
      <c r="L14" s="188"/>
      <c r="M14" s="188"/>
      <c r="N14" s="188"/>
    </row>
    <row r="15" spans="1:14" ht="15.6" x14ac:dyDescent="0.25">
      <c r="A15" s="1051"/>
      <c r="B15" s="150" t="s">
        <v>5</v>
      </c>
      <c r="C15" s="181"/>
      <c r="D15" s="321"/>
      <c r="E15" s="297">
        <v>2</v>
      </c>
      <c r="F15" s="297"/>
      <c r="G15" s="189">
        <v>2</v>
      </c>
      <c r="H15" s="189"/>
      <c r="I15" s="189">
        <v>1</v>
      </c>
      <c r="J15" s="189"/>
      <c r="K15" s="189"/>
      <c r="L15" s="188"/>
      <c r="M15" s="188"/>
      <c r="N15" s="188"/>
    </row>
    <row r="16" spans="1:14" ht="15.6" x14ac:dyDescent="0.25">
      <c r="A16" s="1051"/>
      <c r="B16" s="150" t="s">
        <v>6</v>
      </c>
      <c r="C16" s="181"/>
      <c r="D16" s="321"/>
      <c r="E16" s="297">
        <v>2</v>
      </c>
      <c r="F16" s="297"/>
      <c r="G16" s="189">
        <v>1</v>
      </c>
      <c r="H16" s="189"/>
      <c r="I16" s="189"/>
      <c r="J16" s="189"/>
      <c r="K16" s="189"/>
      <c r="L16" s="188"/>
      <c r="M16" s="188"/>
      <c r="N16" s="188"/>
    </row>
    <row r="17" spans="1:14" ht="15.6" x14ac:dyDescent="0.25">
      <c r="A17" s="1051"/>
      <c r="B17" s="150" t="s">
        <v>256</v>
      </c>
      <c r="C17" s="181"/>
      <c r="D17" s="321"/>
      <c r="E17" s="297"/>
      <c r="F17" s="297"/>
      <c r="G17" s="189">
        <v>2</v>
      </c>
      <c r="H17" s="189"/>
      <c r="I17" s="189">
        <v>2</v>
      </c>
      <c r="J17" s="189"/>
      <c r="K17" s="189">
        <v>1</v>
      </c>
      <c r="L17" s="188"/>
      <c r="M17" s="188"/>
      <c r="N17" s="188"/>
    </row>
    <row r="18" spans="1:14" ht="15.6" x14ac:dyDescent="0.25">
      <c r="A18" s="1051"/>
      <c r="B18" s="150" t="s">
        <v>257</v>
      </c>
      <c r="C18" s="181"/>
      <c r="D18" s="321"/>
      <c r="E18" s="297">
        <v>2</v>
      </c>
      <c r="F18" s="297"/>
      <c r="G18" s="189">
        <v>1</v>
      </c>
      <c r="H18" s="189"/>
      <c r="I18" s="189"/>
      <c r="J18" s="189"/>
      <c r="K18" s="189"/>
      <c r="L18" s="188"/>
      <c r="M18" s="188"/>
      <c r="N18" s="188"/>
    </row>
    <row r="19" spans="1:14" ht="15.6" x14ac:dyDescent="0.25">
      <c r="A19" s="1051"/>
      <c r="B19" s="150" t="s">
        <v>258</v>
      </c>
      <c r="C19" s="181">
        <v>1</v>
      </c>
      <c r="D19" s="321"/>
      <c r="E19" s="297"/>
      <c r="F19" s="297"/>
      <c r="G19" s="189"/>
      <c r="H19" s="189"/>
      <c r="I19" s="189"/>
      <c r="J19" s="189"/>
      <c r="K19" s="189"/>
      <c r="L19" s="188"/>
      <c r="M19" s="188"/>
      <c r="N19" s="188"/>
    </row>
    <row r="20" spans="1:14" ht="15.6" x14ac:dyDescent="0.25">
      <c r="A20" s="1051"/>
      <c r="B20" s="150" t="s">
        <v>7</v>
      </c>
      <c r="C20" s="181">
        <v>1</v>
      </c>
      <c r="D20" s="321"/>
      <c r="E20" s="297"/>
      <c r="F20" s="297"/>
      <c r="G20" s="189"/>
      <c r="H20" s="189"/>
      <c r="I20" s="189"/>
      <c r="J20" s="189"/>
      <c r="K20" s="189"/>
      <c r="L20" s="188"/>
      <c r="M20" s="188"/>
      <c r="N20" s="188"/>
    </row>
    <row r="21" spans="1:14" ht="15.6" x14ac:dyDescent="0.25">
      <c r="A21" s="1051"/>
      <c r="B21" s="150" t="s">
        <v>4</v>
      </c>
      <c r="C21" s="181">
        <v>5</v>
      </c>
      <c r="D21" s="321"/>
      <c r="E21" s="297">
        <v>5</v>
      </c>
      <c r="F21" s="297"/>
      <c r="G21" s="189">
        <v>5</v>
      </c>
      <c r="H21" s="189"/>
      <c r="I21" s="189">
        <v>5</v>
      </c>
      <c r="J21" s="189"/>
      <c r="K21" s="189">
        <v>5</v>
      </c>
      <c r="L21" s="188"/>
      <c r="M21" s="188"/>
      <c r="N21" s="188"/>
    </row>
    <row r="22" spans="1:14" ht="15.6" x14ac:dyDescent="0.25">
      <c r="A22" s="1052"/>
      <c r="B22" s="153" t="s">
        <v>23</v>
      </c>
      <c r="C22" s="181">
        <v>1</v>
      </c>
      <c r="D22" s="321"/>
      <c r="E22" s="297">
        <v>1</v>
      </c>
      <c r="F22" s="297"/>
      <c r="G22" s="189">
        <v>1</v>
      </c>
      <c r="H22" s="189"/>
      <c r="I22" s="189">
        <v>1</v>
      </c>
      <c r="J22" s="189"/>
      <c r="K22" s="189">
        <v>1</v>
      </c>
      <c r="L22" s="188"/>
      <c r="M22" s="315">
        <v>1</v>
      </c>
      <c r="N22" s="188"/>
    </row>
    <row r="23" spans="1:14" ht="16.2" x14ac:dyDescent="0.25">
      <c r="A23" s="837" t="s">
        <v>259</v>
      </c>
      <c r="B23" s="838"/>
      <c r="C23" s="824"/>
      <c r="D23" s="825"/>
      <c r="E23" s="824">
        <v>6</v>
      </c>
      <c r="F23" s="825"/>
      <c r="G23" s="824">
        <v>7</v>
      </c>
      <c r="H23" s="825"/>
      <c r="I23" s="824">
        <v>8</v>
      </c>
      <c r="J23" s="825"/>
      <c r="K23" s="824">
        <v>11</v>
      </c>
      <c r="L23" s="825"/>
      <c r="M23" s="824"/>
      <c r="N23" s="825"/>
    </row>
    <row r="24" spans="1:14" ht="15" x14ac:dyDescent="0.25">
      <c r="A24" s="190" t="s">
        <v>309</v>
      </c>
      <c r="B24" s="191" t="s">
        <v>261</v>
      </c>
      <c r="C24" s="193"/>
      <c r="D24" s="193"/>
      <c r="E24" s="193">
        <v>0.5</v>
      </c>
      <c r="F24" s="193"/>
      <c r="G24" s="193"/>
      <c r="H24" s="193"/>
      <c r="I24" s="193"/>
      <c r="J24" s="193"/>
      <c r="K24" s="193"/>
      <c r="L24" s="193"/>
      <c r="M24" s="193"/>
      <c r="N24" s="193"/>
    </row>
    <row r="25" spans="1:14" ht="15" x14ac:dyDescent="0.25">
      <c r="A25" s="190" t="s">
        <v>310</v>
      </c>
      <c r="B25" s="191" t="s">
        <v>263</v>
      </c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>
        <v>0.5</v>
      </c>
      <c r="N25" s="193"/>
    </row>
    <row r="26" spans="1:14" ht="30" x14ac:dyDescent="0.25">
      <c r="A26" s="190" t="s">
        <v>311</v>
      </c>
      <c r="B26" s="191" t="s">
        <v>312</v>
      </c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>
        <v>2</v>
      </c>
      <c r="N26" s="193"/>
    </row>
    <row r="27" spans="1:14" ht="15" x14ac:dyDescent="0.25">
      <c r="A27" s="1053" t="s">
        <v>313</v>
      </c>
      <c r="B27" s="194" t="s">
        <v>314</v>
      </c>
      <c r="C27" s="193"/>
      <c r="D27" s="193"/>
      <c r="E27" s="193">
        <v>2</v>
      </c>
      <c r="F27" s="193"/>
      <c r="G27" s="195">
        <v>1</v>
      </c>
      <c r="H27" s="195"/>
      <c r="I27" s="195"/>
      <c r="J27" s="195"/>
      <c r="K27" s="195"/>
      <c r="L27" s="195"/>
      <c r="M27" s="195"/>
      <c r="N27" s="195"/>
    </row>
    <row r="28" spans="1:14" ht="15" x14ac:dyDescent="0.25">
      <c r="A28" s="1054"/>
      <c r="B28" s="194" t="s">
        <v>315</v>
      </c>
      <c r="C28" s="193"/>
      <c r="D28" s="193"/>
      <c r="E28" s="193">
        <v>1.5</v>
      </c>
      <c r="F28" s="193"/>
      <c r="G28" s="195">
        <v>1.5</v>
      </c>
      <c r="H28" s="195"/>
      <c r="I28" s="195">
        <v>1</v>
      </c>
      <c r="J28" s="195"/>
      <c r="K28" s="195"/>
      <c r="L28" s="195"/>
      <c r="M28" s="195"/>
      <c r="N28" s="195"/>
    </row>
    <row r="29" spans="1:14" ht="15" x14ac:dyDescent="0.25">
      <c r="A29" s="1055"/>
      <c r="B29" s="194" t="s">
        <v>316</v>
      </c>
      <c r="C29" s="193"/>
      <c r="D29" s="193"/>
      <c r="E29" s="193"/>
      <c r="F29" s="193"/>
      <c r="G29" s="195">
        <v>1</v>
      </c>
      <c r="H29" s="195"/>
      <c r="I29" s="195">
        <v>1</v>
      </c>
      <c r="J29" s="195"/>
      <c r="K29" s="195">
        <v>1</v>
      </c>
      <c r="L29" s="195"/>
      <c r="M29" s="195"/>
      <c r="N29" s="195"/>
    </row>
    <row r="30" spans="1:14" ht="15" x14ac:dyDescent="0.25">
      <c r="A30" s="1053" t="s">
        <v>317</v>
      </c>
      <c r="B30" s="194" t="s">
        <v>318</v>
      </c>
      <c r="C30" s="193"/>
      <c r="D30" s="193"/>
      <c r="E30" s="193"/>
      <c r="F30" s="193">
        <v>1</v>
      </c>
      <c r="G30" s="195"/>
      <c r="H30" s="196">
        <v>2</v>
      </c>
      <c r="I30" s="195"/>
      <c r="J30" s="195"/>
      <c r="K30" s="195"/>
      <c r="L30" s="195"/>
      <c r="M30" s="195"/>
      <c r="N30" s="195"/>
    </row>
    <row r="31" spans="1:14" ht="15" x14ac:dyDescent="0.25">
      <c r="A31" s="1054"/>
      <c r="B31" s="194" t="s">
        <v>319</v>
      </c>
      <c r="C31" s="193"/>
      <c r="D31" s="193"/>
      <c r="E31" s="193"/>
      <c r="F31" s="193"/>
      <c r="G31" s="195">
        <v>0.5</v>
      </c>
      <c r="H31" s="195"/>
      <c r="I31" s="195">
        <v>1</v>
      </c>
      <c r="J31" s="195"/>
      <c r="K31" s="195">
        <v>1</v>
      </c>
      <c r="L31" s="195"/>
      <c r="M31" s="195"/>
      <c r="N31" s="195"/>
    </row>
    <row r="32" spans="1:14" ht="15" x14ac:dyDescent="0.25">
      <c r="A32" s="1055"/>
      <c r="B32" s="194" t="s">
        <v>320</v>
      </c>
      <c r="C32" s="193"/>
      <c r="D32" s="193"/>
      <c r="E32" s="193"/>
      <c r="F32" s="193"/>
      <c r="G32" s="195"/>
      <c r="H32" s="195"/>
      <c r="I32" s="195"/>
      <c r="J32" s="195">
        <v>2</v>
      </c>
      <c r="K32" s="195"/>
      <c r="L32" s="196">
        <v>5</v>
      </c>
      <c r="M32" s="195"/>
      <c r="N32" s="195"/>
    </row>
    <row r="33" spans="1:14" ht="15" x14ac:dyDescent="0.25">
      <c r="A33" s="1049" t="s">
        <v>321</v>
      </c>
      <c r="B33" s="194" t="s">
        <v>322</v>
      </c>
      <c r="C33" s="193"/>
      <c r="D33" s="193"/>
      <c r="E33" s="193"/>
      <c r="F33" s="193"/>
      <c r="G33" s="197"/>
      <c r="H33" s="197"/>
      <c r="I33" s="197"/>
      <c r="J33" s="197"/>
      <c r="K33" s="197"/>
      <c r="L33" s="197"/>
      <c r="M33" s="195">
        <v>1</v>
      </c>
      <c r="N33" s="197"/>
    </row>
    <row r="34" spans="1:14" ht="15" x14ac:dyDescent="0.25">
      <c r="A34" s="1049"/>
      <c r="B34" s="194" t="s">
        <v>323</v>
      </c>
      <c r="C34" s="193"/>
      <c r="D34" s="193"/>
      <c r="E34" s="193"/>
      <c r="F34" s="193"/>
      <c r="G34" s="197"/>
      <c r="H34" s="197"/>
      <c r="I34" s="197"/>
      <c r="J34" s="197"/>
      <c r="K34" s="197"/>
      <c r="L34" s="197"/>
      <c r="M34" s="195">
        <v>1</v>
      </c>
      <c r="N34" s="197"/>
    </row>
    <row r="35" spans="1:14" ht="15" x14ac:dyDescent="0.25">
      <c r="A35" s="1049" t="s">
        <v>324</v>
      </c>
      <c r="B35" s="194" t="s">
        <v>325</v>
      </c>
      <c r="C35" s="193"/>
      <c r="D35" s="193"/>
      <c r="E35" s="193"/>
      <c r="F35" s="193"/>
      <c r="G35" s="195"/>
      <c r="H35" s="195"/>
      <c r="I35" s="195"/>
      <c r="J35" s="195"/>
      <c r="K35" s="195">
        <v>2</v>
      </c>
      <c r="L35" s="195"/>
      <c r="M35" s="195"/>
      <c r="N35" s="195"/>
    </row>
    <row r="36" spans="1:14" ht="15" x14ac:dyDescent="0.25">
      <c r="A36" s="1049"/>
      <c r="B36" s="194" t="s">
        <v>326</v>
      </c>
      <c r="C36" s="193"/>
      <c r="D36" s="193"/>
      <c r="E36" s="193"/>
      <c r="F36" s="193"/>
      <c r="G36" s="195"/>
      <c r="H36" s="195"/>
      <c r="I36" s="195"/>
      <c r="J36" s="196">
        <v>2</v>
      </c>
      <c r="K36" s="195"/>
      <c r="L36" s="196">
        <v>2</v>
      </c>
      <c r="M36" s="195"/>
      <c r="N36" s="195"/>
    </row>
    <row r="37" spans="1:14" ht="15" x14ac:dyDescent="0.25">
      <c r="A37" s="1049"/>
      <c r="B37" s="194" t="s">
        <v>327</v>
      </c>
      <c r="C37" s="193"/>
      <c r="D37" s="193"/>
      <c r="E37" s="193"/>
      <c r="F37" s="196">
        <v>1</v>
      </c>
      <c r="G37" s="195"/>
      <c r="H37" s="195">
        <v>1</v>
      </c>
      <c r="I37" s="195"/>
      <c r="J37" s="195">
        <v>1</v>
      </c>
      <c r="K37" s="195"/>
      <c r="L37" s="195"/>
      <c r="M37" s="195"/>
      <c r="N37" s="195"/>
    </row>
    <row r="38" spans="1:14" ht="15.6" x14ac:dyDescent="0.25">
      <c r="A38" s="1086" t="s">
        <v>343</v>
      </c>
      <c r="B38" s="209" t="s">
        <v>344</v>
      </c>
      <c r="C38" s="318"/>
      <c r="D38" s="155"/>
      <c r="E38" s="155"/>
      <c r="F38" s="155"/>
      <c r="G38" s="151"/>
      <c r="H38" s="151"/>
      <c r="I38" s="151"/>
      <c r="J38" s="179"/>
      <c r="K38" s="179"/>
      <c r="L38" s="179"/>
      <c r="M38" s="182">
        <v>2</v>
      </c>
      <c r="N38" s="182"/>
    </row>
    <row r="39" spans="1:14" ht="15.6" x14ac:dyDescent="0.25">
      <c r="A39" s="1087"/>
      <c r="B39" s="209" t="s">
        <v>345</v>
      </c>
      <c r="C39" s="318"/>
      <c r="D39" s="155"/>
      <c r="E39" s="155"/>
      <c r="F39" s="155"/>
      <c r="G39" s="151"/>
      <c r="H39" s="151"/>
      <c r="I39" s="151"/>
      <c r="J39" s="179"/>
      <c r="K39" s="179"/>
      <c r="L39" s="179"/>
      <c r="M39" s="182">
        <v>2</v>
      </c>
      <c r="N39" s="182"/>
    </row>
    <row r="40" spans="1:14" ht="15.6" x14ac:dyDescent="0.25">
      <c r="A40" s="1088"/>
      <c r="B40" s="209" t="s">
        <v>346</v>
      </c>
      <c r="C40" s="318"/>
      <c r="D40" s="155"/>
      <c r="E40" s="155"/>
      <c r="F40" s="155"/>
      <c r="G40" s="151"/>
      <c r="H40" s="151"/>
      <c r="I40" s="151"/>
      <c r="J40" s="179"/>
      <c r="K40" s="179"/>
      <c r="L40" s="179"/>
      <c r="M40" s="182"/>
      <c r="N40" s="183">
        <v>10</v>
      </c>
    </row>
    <row r="41" spans="1:14" ht="15.6" x14ac:dyDescent="0.25">
      <c r="A41" s="1089" t="s">
        <v>347</v>
      </c>
      <c r="B41" s="209" t="s">
        <v>348</v>
      </c>
      <c r="C41" s="318"/>
      <c r="D41" s="155"/>
      <c r="E41" s="155"/>
      <c r="F41" s="155"/>
      <c r="G41" s="151"/>
      <c r="H41" s="151"/>
      <c r="I41" s="151"/>
      <c r="J41" s="179"/>
      <c r="K41" s="179"/>
      <c r="L41" s="179"/>
      <c r="M41" s="182">
        <v>1</v>
      </c>
      <c r="N41" s="182"/>
    </row>
    <row r="42" spans="1:14" ht="15.6" x14ac:dyDescent="0.25">
      <c r="A42" s="1089"/>
      <c r="B42" s="209" t="s">
        <v>349</v>
      </c>
      <c r="C42" s="318"/>
      <c r="D42" s="155"/>
      <c r="E42" s="155"/>
      <c r="F42" s="155"/>
      <c r="G42" s="151"/>
      <c r="H42" s="151"/>
      <c r="I42" s="151"/>
      <c r="J42" s="179"/>
      <c r="K42" s="179"/>
      <c r="L42" s="179"/>
      <c r="M42" s="182">
        <v>1.5</v>
      </c>
      <c r="N42" s="182"/>
    </row>
    <row r="43" spans="1:14" ht="15.6" x14ac:dyDescent="0.25">
      <c r="A43" s="1089"/>
      <c r="B43" s="209" t="s">
        <v>350</v>
      </c>
      <c r="C43" s="318"/>
      <c r="D43" s="155"/>
      <c r="E43" s="155"/>
      <c r="F43" s="155"/>
      <c r="G43" s="151"/>
      <c r="H43" s="151"/>
      <c r="I43" s="151"/>
      <c r="J43" s="179"/>
      <c r="K43" s="179"/>
      <c r="L43" s="179"/>
      <c r="M43" s="182"/>
      <c r="N43" s="183">
        <v>8</v>
      </c>
    </row>
    <row r="44" spans="1:14" ht="15.6" x14ac:dyDescent="0.25">
      <c r="A44" s="1090" t="s">
        <v>351</v>
      </c>
      <c r="B44" s="209" t="s">
        <v>352</v>
      </c>
      <c r="C44" s="318"/>
      <c r="D44" s="155"/>
      <c r="E44" s="155"/>
      <c r="F44" s="155"/>
      <c r="G44" s="151"/>
      <c r="H44" s="151"/>
      <c r="I44" s="151"/>
      <c r="J44" s="179"/>
      <c r="K44" s="179"/>
      <c r="L44" s="179"/>
      <c r="M44" s="183">
        <v>2</v>
      </c>
      <c r="N44" s="182"/>
    </row>
    <row r="45" spans="1:14" ht="15.6" x14ac:dyDescent="0.25">
      <c r="A45" s="1091"/>
      <c r="B45" s="209" t="s">
        <v>353</v>
      </c>
      <c r="C45" s="318"/>
      <c r="D45" s="155"/>
      <c r="E45" s="155"/>
      <c r="F45" s="155"/>
      <c r="G45" s="151"/>
      <c r="H45" s="151"/>
      <c r="I45" s="151"/>
      <c r="J45" s="179"/>
      <c r="K45" s="179"/>
      <c r="L45" s="179"/>
      <c r="M45" s="182"/>
      <c r="N45" s="183">
        <v>4</v>
      </c>
    </row>
    <row r="46" spans="1:14" ht="15.6" x14ac:dyDescent="0.25">
      <c r="A46" s="1092" t="s">
        <v>14</v>
      </c>
      <c r="B46" s="1093"/>
      <c r="C46" s="155"/>
      <c r="D46" s="155"/>
      <c r="E46" s="155"/>
      <c r="F46" s="155">
        <v>70</v>
      </c>
      <c r="G46" s="151"/>
      <c r="H46" s="151">
        <v>105</v>
      </c>
      <c r="I46" s="151"/>
      <c r="J46" s="151">
        <v>160</v>
      </c>
      <c r="K46" s="179"/>
      <c r="L46" s="179"/>
      <c r="M46" s="211"/>
      <c r="N46" s="211"/>
    </row>
    <row r="47" spans="1:14" ht="15.6" x14ac:dyDescent="0.25">
      <c r="A47" s="1065" t="s">
        <v>335</v>
      </c>
      <c r="B47" s="1066"/>
      <c r="C47" s="296">
        <f>SUM(C8:C22)</f>
        <v>34</v>
      </c>
      <c r="D47" s="296"/>
      <c r="E47" s="296">
        <f>SUM(E8:E22)</f>
        <v>24</v>
      </c>
      <c r="F47" s="296"/>
      <c r="G47" s="149">
        <f>SUM(G8:G22)</f>
        <v>24</v>
      </c>
      <c r="H47" s="149"/>
      <c r="I47" s="149">
        <f>SUM(I8:I22)</f>
        <v>23</v>
      </c>
      <c r="J47" s="212"/>
      <c r="K47" s="149">
        <f>SUM(K8:K22)</f>
        <v>20</v>
      </c>
      <c r="L47" s="149">
        <f>SUM(L8:L22)</f>
        <v>0</v>
      </c>
      <c r="M47" s="149">
        <f>SUM(M8:M22)</f>
        <v>1</v>
      </c>
      <c r="N47" s="149">
        <f>SUM(N8:N22)</f>
        <v>0</v>
      </c>
    </row>
    <row r="48" spans="1:14" ht="15.6" x14ac:dyDescent="0.25">
      <c r="A48" s="1067" t="s">
        <v>24</v>
      </c>
      <c r="B48" s="202" t="s">
        <v>306</v>
      </c>
      <c r="C48" s="155">
        <v>1</v>
      </c>
      <c r="D48" s="155"/>
      <c r="E48" s="155">
        <v>3</v>
      </c>
      <c r="F48" s="155"/>
      <c r="G48" s="151">
        <v>2</v>
      </c>
      <c r="H48" s="151"/>
      <c r="I48" s="151">
        <v>2</v>
      </c>
      <c r="J48" s="179"/>
      <c r="K48" s="151">
        <v>2</v>
      </c>
      <c r="L48" s="179"/>
      <c r="M48" s="151"/>
      <c r="N48" s="179"/>
    </row>
    <row r="49" spans="1:14" ht="15.6" x14ac:dyDescent="0.25">
      <c r="A49" s="1067"/>
      <c r="B49" s="202" t="s">
        <v>307</v>
      </c>
      <c r="C49" s="155"/>
      <c r="D49" s="155"/>
      <c r="E49" s="297">
        <v>3</v>
      </c>
      <c r="F49" s="297"/>
      <c r="G49" s="189">
        <v>3</v>
      </c>
      <c r="H49" s="189"/>
      <c r="I49" s="189">
        <v>3</v>
      </c>
      <c r="J49" s="179"/>
      <c r="K49" s="151"/>
      <c r="L49" s="179"/>
      <c r="M49" s="151"/>
      <c r="N49" s="179"/>
    </row>
    <row r="50" spans="1:14" ht="15.6" x14ac:dyDescent="0.25">
      <c r="A50" s="1067"/>
      <c r="B50" s="202" t="s">
        <v>308</v>
      </c>
      <c r="C50" s="181"/>
      <c r="D50" s="321"/>
      <c r="E50" s="297">
        <v>1</v>
      </c>
      <c r="F50" s="297"/>
      <c r="G50" s="189">
        <v>1</v>
      </c>
      <c r="H50" s="189"/>
      <c r="I50" s="189">
        <v>2</v>
      </c>
      <c r="J50" s="189"/>
      <c r="K50" s="189">
        <v>2</v>
      </c>
      <c r="L50" s="188"/>
      <c r="M50" s="151"/>
      <c r="N50" s="179"/>
    </row>
    <row r="51" spans="1:14" ht="31.2" x14ac:dyDescent="0.25">
      <c r="A51" s="1067"/>
      <c r="B51" s="202" t="s">
        <v>255</v>
      </c>
      <c r="C51" s="155"/>
      <c r="D51" s="155"/>
      <c r="E51" s="155"/>
      <c r="F51" s="155"/>
      <c r="G51" s="151"/>
      <c r="H51" s="151"/>
      <c r="I51" s="151"/>
      <c r="J51" s="179"/>
      <c r="K51" s="151">
        <v>1</v>
      </c>
      <c r="L51" s="179"/>
      <c r="M51" s="151"/>
      <c r="N51" s="179"/>
    </row>
    <row r="52" spans="1:14" ht="15.6" x14ac:dyDescent="0.25">
      <c r="A52" s="1067"/>
      <c r="B52" s="202" t="s">
        <v>7</v>
      </c>
      <c r="C52" s="155">
        <v>1</v>
      </c>
      <c r="D52" s="155"/>
      <c r="E52" s="155"/>
      <c r="F52" s="155"/>
      <c r="G52" s="151"/>
      <c r="H52" s="151"/>
      <c r="I52" s="151"/>
      <c r="J52" s="179"/>
      <c r="K52" s="151"/>
      <c r="L52" s="179"/>
      <c r="M52" s="151"/>
      <c r="N52" s="179"/>
    </row>
    <row r="53" spans="1:14" ht="15.6" x14ac:dyDescent="0.25">
      <c r="A53" s="1067"/>
      <c r="B53" s="202" t="s">
        <v>13</v>
      </c>
      <c r="C53" s="296">
        <f>SUM(C48:C52)</f>
        <v>2</v>
      </c>
      <c r="D53" s="296">
        <f t="shared" ref="D53:N53" si="0">SUM(D48:D52)</f>
        <v>0</v>
      </c>
      <c r="E53" s="296">
        <f t="shared" si="0"/>
        <v>7</v>
      </c>
      <c r="F53" s="296">
        <f t="shared" si="0"/>
        <v>0</v>
      </c>
      <c r="G53" s="149">
        <f t="shared" si="0"/>
        <v>6</v>
      </c>
      <c r="H53" s="149">
        <f t="shared" si="0"/>
        <v>0</v>
      </c>
      <c r="I53" s="149">
        <f t="shared" si="0"/>
        <v>7</v>
      </c>
      <c r="J53" s="149">
        <f t="shared" si="0"/>
        <v>0</v>
      </c>
      <c r="K53" s="149">
        <f t="shared" si="0"/>
        <v>5</v>
      </c>
      <c r="L53" s="149">
        <f t="shared" si="0"/>
        <v>0</v>
      </c>
      <c r="M53" s="149">
        <f t="shared" si="0"/>
        <v>0</v>
      </c>
      <c r="N53" s="149">
        <f t="shared" si="0"/>
        <v>0</v>
      </c>
    </row>
    <row r="54" spans="1:14" ht="15.6" x14ac:dyDescent="0.25">
      <c r="A54" s="1065" t="s">
        <v>336</v>
      </c>
      <c r="B54" s="1066"/>
      <c r="C54" s="296">
        <f>SUM(C53,C47)</f>
        <v>36</v>
      </c>
      <c r="D54" s="296"/>
      <c r="E54" s="296">
        <f>SUM(E53,E47)</f>
        <v>31</v>
      </c>
      <c r="F54" s="296"/>
      <c r="G54" s="149">
        <f>SUM(G53,G47)</f>
        <v>30</v>
      </c>
      <c r="H54" s="149"/>
      <c r="I54" s="149">
        <f>SUM(I53,I47)</f>
        <v>30</v>
      </c>
      <c r="J54" s="149"/>
      <c r="K54" s="149">
        <f>SUM(K53,K47)</f>
        <v>25</v>
      </c>
      <c r="L54" s="149"/>
      <c r="M54" s="149">
        <f>SUM(M53,M47)</f>
        <v>1</v>
      </c>
      <c r="N54" s="149"/>
    </row>
    <row r="55" spans="1:14" ht="15.6" x14ac:dyDescent="0.25">
      <c r="A55" s="844" t="s">
        <v>170</v>
      </c>
      <c r="B55" s="845"/>
      <c r="C55" s="155">
        <f>SUM(C24:C45)</f>
        <v>0</v>
      </c>
      <c r="D55" s="155">
        <f t="shared" ref="D55:N55" si="1">SUM(D24:D45)</f>
        <v>0</v>
      </c>
      <c r="E55" s="155">
        <f t="shared" si="1"/>
        <v>4</v>
      </c>
      <c r="F55" s="155">
        <f t="shared" si="1"/>
        <v>2</v>
      </c>
      <c r="G55" s="151">
        <f t="shared" si="1"/>
        <v>4</v>
      </c>
      <c r="H55" s="151">
        <f t="shared" si="1"/>
        <v>3</v>
      </c>
      <c r="I55" s="151">
        <f t="shared" si="1"/>
        <v>3</v>
      </c>
      <c r="J55" s="151">
        <f t="shared" si="1"/>
        <v>5</v>
      </c>
      <c r="K55" s="151">
        <f t="shared" si="1"/>
        <v>4</v>
      </c>
      <c r="L55" s="151">
        <f t="shared" si="1"/>
        <v>7</v>
      </c>
      <c r="M55" s="151">
        <f t="shared" si="1"/>
        <v>13</v>
      </c>
      <c r="N55" s="151">
        <f t="shared" si="1"/>
        <v>22</v>
      </c>
    </row>
    <row r="56" spans="1:14" ht="15.6" x14ac:dyDescent="0.25">
      <c r="A56" s="1065" t="s">
        <v>286</v>
      </c>
      <c r="B56" s="1066"/>
      <c r="C56" s="973">
        <f>SUM(C54:D55)</f>
        <v>36</v>
      </c>
      <c r="D56" s="974"/>
      <c r="E56" s="973">
        <f>SUM(E54:F55)</f>
        <v>37</v>
      </c>
      <c r="F56" s="974"/>
      <c r="G56" s="1068">
        <f>SUM(G54:H55)</f>
        <v>37</v>
      </c>
      <c r="H56" s="1069"/>
      <c r="I56" s="1068">
        <f>SUM(I54:J55)</f>
        <v>38</v>
      </c>
      <c r="J56" s="1069"/>
      <c r="K56" s="1068">
        <f>SUM(K54:L55)</f>
        <v>36</v>
      </c>
      <c r="L56" s="1069"/>
      <c r="M56" s="1068">
        <f>SUM(M54:N55)</f>
        <v>36</v>
      </c>
      <c r="N56" s="1069"/>
    </row>
    <row r="57" spans="1:14" ht="15.6" x14ac:dyDescent="0.25">
      <c r="A57" s="1094" t="s">
        <v>287</v>
      </c>
      <c r="B57" s="1095"/>
      <c r="C57" s="1029">
        <f>C58-C56</f>
        <v>4</v>
      </c>
      <c r="D57" s="1030"/>
      <c r="E57" s="1029">
        <f>E58-E56</f>
        <v>4</v>
      </c>
      <c r="F57" s="1030"/>
      <c r="G57" s="1056">
        <f>G58-G56</f>
        <v>3</v>
      </c>
      <c r="H57" s="1057"/>
      <c r="I57" s="1056">
        <f>I58-I56</f>
        <v>1</v>
      </c>
      <c r="J57" s="1057"/>
      <c r="K57" s="1056">
        <f>K58-K56</f>
        <v>3</v>
      </c>
      <c r="L57" s="1057"/>
      <c r="M57" s="1056">
        <f>M58-M56</f>
        <v>-1</v>
      </c>
      <c r="N57" s="1057"/>
    </row>
    <row r="58" spans="1:14" ht="15.6" x14ac:dyDescent="0.25">
      <c r="A58" s="1059" t="s">
        <v>288</v>
      </c>
      <c r="B58" s="1060"/>
      <c r="C58" s="1061">
        <v>40</v>
      </c>
      <c r="D58" s="1062"/>
      <c r="E58" s="1061">
        <v>41</v>
      </c>
      <c r="F58" s="1062"/>
      <c r="G58" s="946">
        <v>40</v>
      </c>
      <c r="H58" s="947"/>
      <c r="I58" s="946">
        <v>39</v>
      </c>
      <c r="J58" s="947"/>
      <c r="K58" s="946">
        <v>39</v>
      </c>
      <c r="L58" s="947"/>
      <c r="M58" s="946">
        <v>35</v>
      </c>
      <c r="N58" s="947"/>
    </row>
    <row r="61" spans="1:14" x14ac:dyDescent="0.25">
      <c r="G61" s="175" t="s">
        <v>289</v>
      </c>
      <c r="N61" s="175">
        <v>36</v>
      </c>
    </row>
    <row r="62" spans="1:14" x14ac:dyDescent="0.25">
      <c r="B62" s="175" t="s">
        <v>290</v>
      </c>
      <c r="C62" s="175">
        <f>((C55+E55+G55)*N61)+((I55+K55)*N62)</f>
        <v>512</v>
      </c>
      <c r="D62" s="79">
        <f>C62/$C$65</f>
        <v>0.39293937068303914</v>
      </c>
      <c r="E62" s="199">
        <f>D62</f>
        <v>0.39293937068303914</v>
      </c>
      <c r="G62" s="200">
        <v>0.4</v>
      </c>
      <c r="N62" s="175">
        <v>32</v>
      </c>
    </row>
    <row r="63" spans="1:14" x14ac:dyDescent="0.25">
      <c r="B63" s="175" t="s">
        <v>291</v>
      </c>
      <c r="C63" s="175">
        <f>((D55+F55+H47)*N61)+((J55+L55)*N62)</f>
        <v>456</v>
      </c>
      <c r="D63" s="79">
        <f>C63/$C$65</f>
        <v>0.34996162701458172</v>
      </c>
      <c r="E63" s="1070">
        <f>D64+D63</f>
        <v>0.60706062931696092</v>
      </c>
      <c r="G63" s="1071">
        <v>0.6</v>
      </c>
    </row>
    <row r="64" spans="1:14" x14ac:dyDescent="0.25">
      <c r="B64" s="175" t="s">
        <v>292</v>
      </c>
      <c r="C64" s="175">
        <f>F46+H46+J46</f>
        <v>335</v>
      </c>
      <c r="D64" s="79">
        <f>C64/$C$65</f>
        <v>0.25709900230237914</v>
      </c>
      <c r="E64" s="1070"/>
      <c r="G64" s="1072"/>
    </row>
    <row r="65" spans="1:7" x14ac:dyDescent="0.25">
      <c r="B65" s="175" t="s">
        <v>13</v>
      </c>
      <c r="C65" s="175">
        <f>SUM(C62:C64)</f>
        <v>1303</v>
      </c>
      <c r="D65" s="185">
        <f>SUM(D62:D64)</f>
        <v>1</v>
      </c>
      <c r="E65" s="185">
        <f>SUM(E62:E64)</f>
        <v>1</v>
      </c>
      <c r="G65" s="201">
        <f>SUM(G62:G64)</f>
        <v>1</v>
      </c>
    </row>
    <row r="68" spans="1:7" x14ac:dyDescent="0.25">
      <c r="A68" s="175" t="s">
        <v>293</v>
      </c>
    </row>
    <row r="69" spans="1:7" x14ac:dyDescent="0.25">
      <c r="A69" s="175" t="s">
        <v>294</v>
      </c>
    </row>
    <row r="70" spans="1:7" x14ac:dyDescent="0.25">
      <c r="A70" s="175" t="s">
        <v>295</v>
      </c>
    </row>
    <row r="73" spans="1:7" ht="17.399999999999999" x14ac:dyDescent="0.3">
      <c r="A73" s="171" t="s">
        <v>355</v>
      </c>
    </row>
  </sheetData>
  <mergeCells count="53">
    <mergeCell ref="M58:N58"/>
    <mergeCell ref="E63:E64"/>
    <mergeCell ref="G63:G64"/>
    <mergeCell ref="A58:B58"/>
    <mergeCell ref="C58:D58"/>
    <mergeCell ref="E58:F58"/>
    <mergeCell ref="G58:H58"/>
    <mergeCell ref="I58:J58"/>
    <mergeCell ref="K58:L58"/>
    <mergeCell ref="I56:J56"/>
    <mergeCell ref="K56:L56"/>
    <mergeCell ref="M56:N56"/>
    <mergeCell ref="A57:B57"/>
    <mergeCell ref="C57:D57"/>
    <mergeCell ref="E57:F57"/>
    <mergeCell ref="G57:H57"/>
    <mergeCell ref="I57:J57"/>
    <mergeCell ref="K57:L57"/>
    <mergeCell ref="M57:N57"/>
    <mergeCell ref="G56:H56"/>
    <mergeCell ref="A54:B54"/>
    <mergeCell ref="A55:B55"/>
    <mergeCell ref="A56:B56"/>
    <mergeCell ref="C56:D56"/>
    <mergeCell ref="E56:F56"/>
    <mergeCell ref="A48:A53"/>
    <mergeCell ref="K23:L23"/>
    <mergeCell ref="M23:N23"/>
    <mergeCell ref="A27:A29"/>
    <mergeCell ref="A30:A32"/>
    <mergeCell ref="A33:A34"/>
    <mergeCell ref="A35:A37"/>
    <mergeCell ref="I23:J23"/>
    <mergeCell ref="A38:A40"/>
    <mergeCell ref="A41:A43"/>
    <mergeCell ref="A44:A45"/>
    <mergeCell ref="A46:B46"/>
    <mergeCell ref="A47:B47"/>
    <mergeCell ref="A8:A22"/>
    <mergeCell ref="A23:B23"/>
    <mergeCell ref="C23:D23"/>
    <mergeCell ref="E23:F23"/>
    <mergeCell ref="G23:H23"/>
    <mergeCell ref="A2:N2"/>
    <mergeCell ref="A3:N3"/>
    <mergeCell ref="A5:N5"/>
    <mergeCell ref="A6:B7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4"/>
  <sheetViews>
    <sheetView topLeftCell="A4" workbookViewId="0">
      <selection activeCell="G41" sqref="G41"/>
    </sheetView>
  </sheetViews>
  <sheetFormatPr defaultColWidth="44.44140625" defaultRowHeight="13.2" x14ac:dyDescent="0.25"/>
  <cols>
    <col min="3" max="6" width="9.5546875" customWidth="1"/>
  </cols>
  <sheetData>
    <row r="3" spans="1:14" ht="17.399999999999999" x14ac:dyDescent="0.3">
      <c r="A3" s="1063" t="s">
        <v>342</v>
      </c>
      <c r="B3" s="1063"/>
      <c r="C3" s="1063"/>
      <c r="D3" s="1063"/>
      <c r="E3" s="1063"/>
      <c r="F3" s="1063"/>
      <c r="G3" s="213"/>
      <c r="H3" s="213"/>
      <c r="I3" s="213"/>
      <c r="J3" s="213"/>
      <c r="K3" s="213"/>
      <c r="L3" s="213"/>
      <c r="M3" s="213"/>
      <c r="N3" s="213"/>
    </row>
    <row r="4" spans="1:14" ht="15.6" x14ac:dyDescent="0.25">
      <c r="A4" s="203"/>
      <c r="B4" s="204"/>
      <c r="C4" s="204"/>
      <c r="D4" s="204"/>
      <c r="E4" s="204"/>
      <c r="F4" s="204"/>
    </row>
    <row r="5" spans="1:14" ht="17.25" customHeight="1" x14ac:dyDescent="0.25">
      <c r="A5" s="1074" t="s">
        <v>337</v>
      </c>
      <c r="B5" s="1074" t="s">
        <v>249</v>
      </c>
      <c r="C5" s="1075" t="s">
        <v>31</v>
      </c>
      <c r="D5" s="1076"/>
      <c r="E5" s="1076"/>
      <c r="F5" s="1077"/>
    </row>
    <row r="6" spans="1:14" ht="15.6" x14ac:dyDescent="0.25">
      <c r="A6" s="1074"/>
      <c r="B6" s="1074"/>
      <c r="C6" s="1078" t="s">
        <v>56</v>
      </c>
      <c r="D6" s="1079"/>
      <c r="E6" s="1080" t="s">
        <v>338</v>
      </c>
      <c r="F6" s="1080"/>
    </row>
    <row r="7" spans="1:14" ht="15.6" x14ac:dyDescent="0.25">
      <c r="A7" s="1074"/>
      <c r="B7" s="1074"/>
      <c r="C7" s="1080" t="s">
        <v>339</v>
      </c>
      <c r="D7" s="1080"/>
      <c r="E7" s="1080" t="s">
        <v>339</v>
      </c>
      <c r="F7" s="1080"/>
    </row>
    <row r="8" spans="1:14" ht="15.6" x14ac:dyDescent="0.25">
      <c r="A8" s="1074"/>
      <c r="B8" s="1074"/>
      <c r="C8" s="205" t="s">
        <v>340</v>
      </c>
      <c r="D8" s="205" t="s">
        <v>341</v>
      </c>
      <c r="E8" s="205" t="s">
        <v>340</v>
      </c>
      <c r="F8" s="205" t="s">
        <v>341</v>
      </c>
    </row>
    <row r="9" spans="1:14" ht="15.6" x14ac:dyDescent="0.25">
      <c r="A9" s="1051"/>
      <c r="B9" s="176" t="s">
        <v>4</v>
      </c>
      <c r="C9" s="164"/>
      <c r="D9" s="164"/>
      <c r="E9" s="164"/>
      <c r="F9" s="164"/>
    </row>
    <row r="10" spans="1:14" ht="15.6" x14ac:dyDescent="0.25">
      <c r="A10" s="1052"/>
      <c r="B10" s="177" t="s">
        <v>23</v>
      </c>
      <c r="C10" s="164">
        <v>1</v>
      </c>
      <c r="D10" s="164"/>
      <c r="E10" s="164">
        <v>1</v>
      </c>
      <c r="F10" s="164"/>
    </row>
    <row r="11" spans="1:14" ht="16.2" x14ac:dyDescent="0.25">
      <c r="A11" s="837" t="s">
        <v>300</v>
      </c>
      <c r="B11" s="838"/>
      <c r="C11" s="178"/>
      <c r="D11" s="178"/>
      <c r="E11" s="178"/>
      <c r="F11" s="178"/>
    </row>
    <row r="12" spans="1:14" ht="15" x14ac:dyDescent="0.25">
      <c r="A12" s="190" t="s">
        <v>309</v>
      </c>
      <c r="B12" s="191" t="s">
        <v>261</v>
      </c>
      <c r="C12" s="206">
        <v>0.5</v>
      </c>
      <c r="D12" s="206"/>
      <c r="E12" s="206"/>
      <c r="F12" s="206"/>
    </row>
    <row r="13" spans="1:14" ht="15" x14ac:dyDescent="0.25">
      <c r="A13" s="190" t="s">
        <v>310</v>
      </c>
      <c r="B13" s="191" t="s">
        <v>263</v>
      </c>
      <c r="C13" s="206"/>
      <c r="D13" s="206"/>
      <c r="E13" s="206">
        <v>0.5</v>
      </c>
      <c r="F13" s="206"/>
    </row>
    <row r="14" spans="1:14" ht="30" x14ac:dyDescent="0.25">
      <c r="A14" s="190" t="s">
        <v>311</v>
      </c>
      <c r="B14" s="191" t="s">
        <v>312</v>
      </c>
      <c r="C14" s="206"/>
      <c r="D14" s="206"/>
      <c r="E14" s="206">
        <v>2</v>
      </c>
      <c r="F14" s="206"/>
    </row>
    <row r="15" spans="1:14" ht="15" x14ac:dyDescent="0.25">
      <c r="A15" s="1053" t="s">
        <v>313</v>
      </c>
      <c r="B15" s="194" t="s">
        <v>314</v>
      </c>
      <c r="C15" s="182">
        <v>3</v>
      </c>
      <c r="D15" s="182"/>
      <c r="E15" s="182"/>
      <c r="F15" s="182"/>
    </row>
    <row r="16" spans="1:14" ht="15" x14ac:dyDescent="0.25">
      <c r="A16" s="1054"/>
      <c r="B16" s="194" t="s">
        <v>315</v>
      </c>
      <c r="C16" s="182">
        <v>4</v>
      </c>
      <c r="D16" s="182"/>
      <c r="E16" s="182"/>
      <c r="F16" s="182"/>
    </row>
    <row r="17" spans="1:6" ht="15" x14ac:dyDescent="0.25">
      <c r="A17" s="1055"/>
      <c r="B17" s="194" t="s">
        <v>316</v>
      </c>
      <c r="C17" s="182">
        <v>3</v>
      </c>
      <c r="D17" s="182"/>
      <c r="E17" s="182"/>
      <c r="F17" s="182"/>
    </row>
    <row r="18" spans="1:6" ht="15" x14ac:dyDescent="0.25">
      <c r="A18" s="1053" t="s">
        <v>317</v>
      </c>
      <c r="B18" s="194" t="s">
        <v>318</v>
      </c>
      <c r="C18" s="182"/>
      <c r="D18" s="183">
        <v>3</v>
      </c>
      <c r="E18" s="182"/>
      <c r="F18" s="182"/>
    </row>
    <row r="19" spans="1:6" ht="15" x14ac:dyDescent="0.25">
      <c r="A19" s="1054"/>
      <c r="B19" s="194" t="s">
        <v>319</v>
      </c>
      <c r="C19" s="182">
        <v>3</v>
      </c>
      <c r="D19" s="182"/>
      <c r="E19" s="182"/>
      <c r="F19" s="182"/>
    </row>
    <row r="20" spans="1:6" ht="15" x14ac:dyDescent="0.25">
      <c r="A20" s="1055"/>
      <c r="B20" s="194" t="s">
        <v>320</v>
      </c>
      <c r="C20" s="182"/>
      <c r="D20" s="183">
        <v>10</v>
      </c>
      <c r="E20" s="182"/>
      <c r="F20" s="182"/>
    </row>
    <row r="21" spans="1:6" ht="15" x14ac:dyDescent="0.25">
      <c r="A21" s="1049" t="s">
        <v>321</v>
      </c>
      <c r="B21" s="194" t="s">
        <v>322</v>
      </c>
      <c r="C21" s="207"/>
      <c r="D21" s="207"/>
      <c r="E21" s="182">
        <v>1</v>
      </c>
      <c r="F21" s="207"/>
    </row>
    <row r="22" spans="1:6" ht="15" x14ac:dyDescent="0.25">
      <c r="A22" s="1049"/>
      <c r="B22" s="194" t="s">
        <v>323</v>
      </c>
      <c r="C22" s="207"/>
      <c r="D22" s="207"/>
      <c r="E22" s="182">
        <v>1</v>
      </c>
      <c r="F22" s="207"/>
    </row>
    <row r="23" spans="1:6" ht="15" x14ac:dyDescent="0.25">
      <c r="A23" s="1049" t="s">
        <v>324</v>
      </c>
      <c r="B23" s="194" t="s">
        <v>325</v>
      </c>
      <c r="C23" s="182">
        <v>2</v>
      </c>
      <c r="D23" s="182"/>
      <c r="E23" s="182"/>
      <c r="F23" s="182"/>
    </row>
    <row r="24" spans="1:6" ht="15" x14ac:dyDescent="0.25">
      <c r="A24" s="1049"/>
      <c r="B24" s="194" t="s">
        <v>326</v>
      </c>
      <c r="C24" s="182"/>
      <c r="D24" s="182">
        <v>3</v>
      </c>
      <c r="E24" s="182"/>
      <c r="F24" s="182"/>
    </row>
    <row r="25" spans="1:6" ht="15" x14ac:dyDescent="0.25">
      <c r="A25" s="1049"/>
      <c r="B25" s="194" t="s">
        <v>327</v>
      </c>
      <c r="C25" s="182"/>
      <c r="D25" s="183">
        <v>3.5</v>
      </c>
      <c r="E25" s="182"/>
      <c r="F25" s="182"/>
    </row>
    <row r="26" spans="1:6" ht="15" x14ac:dyDescent="0.25">
      <c r="A26" s="1086" t="s">
        <v>343</v>
      </c>
      <c r="B26" s="209" t="s">
        <v>344</v>
      </c>
      <c r="C26" s="182"/>
      <c r="D26" s="182"/>
      <c r="E26" s="183">
        <v>2</v>
      </c>
      <c r="F26" s="182"/>
    </row>
    <row r="27" spans="1:6" ht="15" x14ac:dyDescent="0.25">
      <c r="A27" s="1087"/>
      <c r="B27" s="209" t="s">
        <v>345</v>
      </c>
      <c r="C27" s="182"/>
      <c r="D27" s="182"/>
      <c r="E27" s="183">
        <v>2</v>
      </c>
      <c r="F27" s="182"/>
    </row>
    <row r="28" spans="1:6" ht="15" x14ac:dyDescent="0.25">
      <c r="A28" s="1088"/>
      <c r="B28" s="209" t="s">
        <v>346</v>
      </c>
      <c r="C28" s="182"/>
      <c r="D28" s="182"/>
      <c r="E28" s="182"/>
      <c r="F28" s="183">
        <v>10</v>
      </c>
    </row>
    <row r="29" spans="1:6" ht="15" x14ac:dyDescent="0.25">
      <c r="A29" s="1089" t="s">
        <v>347</v>
      </c>
      <c r="B29" s="209" t="s">
        <v>348</v>
      </c>
      <c r="C29" s="182"/>
      <c r="D29" s="182"/>
      <c r="E29" s="183">
        <v>1</v>
      </c>
      <c r="F29" s="182"/>
    </row>
    <row r="30" spans="1:6" ht="15" x14ac:dyDescent="0.25">
      <c r="A30" s="1089"/>
      <c r="B30" s="209" t="s">
        <v>349</v>
      </c>
      <c r="C30" s="182"/>
      <c r="D30" s="182"/>
      <c r="E30" s="183">
        <v>1.5</v>
      </c>
      <c r="F30" s="182"/>
    </row>
    <row r="31" spans="1:6" ht="15" x14ac:dyDescent="0.25">
      <c r="A31" s="1089"/>
      <c r="B31" s="209" t="s">
        <v>350</v>
      </c>
      <c r="C31" s="182"/>
      <c r="D31" s="182"/>
      <c r="E31" s="182"/>
      <c r="F31" s="183">
        <v>8</v>
      </c>
    </row>
    <row r="32" spans="1:6" ht="15" x14ac:dyDescent="0.25">
      <c r="A32" s="1090" t="s">
        <v>351</v>
      </c>
      <c r="B32" s="209" t="s">
        <v>352</v>
      </c>
      <c r="C32" s="182"/>
      <c r="D32" s="182"/>
      <c r="E32" s="183">
        <v>2</v>
      </c>
      <c r="F32" s="183"/>
    </row>
    <row r="33" spans="1:6" ht="15" x14ac:dyDescent="0.25">
      <c r="A33" s="1091"/>
      <c r="B33" s="209" t="s">
        <v>353</v>
      </c>
      <c r="C33" s="182"/>
      <c r="D33" s="182"/>
      <c r="E33" s="182"/>
      <c r="F33" s="183">
        <v>4</v>
      </c>
    </row>
    <row r="34" spans="1:6" ht="15.6" x14ac:dyDescent="0.25">
      <c r="A34" s="844" t="s">
        <v>14</v>
      </c>
      <c r="B34" s="845"/>
      <c r="C34" s="179"/>
      <c r="D34" s="179">
        <v>160</v>
      </c>
      <c r="E34" s="179"/>
      <c r="F34" s="179"/>
    </row>
    <row r="35" spans="1:6" ht="15.6" x14ac:dyDescent="0.25">
      <c r="A35" s="1067" t="s">
        <v>301</v>
      </c>
      <c r="B35" s="1067"/>
      <c r="C35" s="151">
        <f>SUM(C12:C31)</f>
        <v>15.5</v>
      </c>
      <c r="D35" s="151">
        <f>SUM(D12:D31)</f>
        <v>19.5</v>
      </c>
      <c r="E35" s="151">
        <f>SUM(E12:E33)</f>
        <v>13</v>
      </c>
      <c r="F35" s="151">
        <f>SUM(F12:F33)</f>
        <v>22</v>
      </c>
    </row>
    <row r="36" spans="1:6" ht="15.6" x14ac:dyDescent="0.25">
      <c r="A36" s="844" t="s">
        <v>170</v>
      </c>
      <c r="B36" s="845"/>
      <c r="C36" s="846">
        <f>SUM(C35:D35)</f>
        <v>35</v>
      </c>
      <c r="D36" s="847"/>
      <c r="E36" s="846">
        <f>SUM(E35:F35)</f>
        <v>35</v>
      </c>
      <c r="F36" s="847"/>
    </row>
    <row r="37" spans="1:6" ht="15.6" x14ac:dyDescent="0.25">
      <c r="A37" s="1081" t="s">
        <v>302</v>
      </c>
      <c r="B37" s="1081"/>
      <c r="C37" s="1082">
        <f>C36-C38</f>
        <v>0</v>
      </c>
      <c r="D37" s="1083"/>
      <c r="E37" s="1082">
        <f>E36-E38</f>
        <v>0</v>
      </c>
      <c r="F37" s="1083"/>
    </row>
    <row r="38" spans="1:6" ht="15.6" x14ac:dyDescent="0.25">
      <c r="A38" s="1084" t="s">
        <v>288</v>
      </c>
      <c r="B38" s="1084"/>
      <c r="C38" s="1085">
        <v>35</v>
      </c>
      <c r="D38" s="1085"/>
      <c r="E38" s="1085">
        <v>35</v>
      </c>
      <c r="F38" s="1085"/>
    </row>
    <row r="39" spans="1:6" ht="15.6" x14ac:dyDescent="0.25">
      <c r="A39" s="208"/>
    </row>
    <row r="40" spans="1:6" ht="15.6" x14ac:dyDescent="0.25">
      <c r="A40" s="208"/>
    </row>
    <row r="41" spans="1:6" x14ac:dyDescent="0.25">
      <c r="A41" s="175"/>
      <c r="B41" s="175" t="s">
        <v>290</v>
      </c>
      <c r="C41" s="175">
        <f>(C35*36)+(E35*32)</f>
        <v>974</v>
      </c>
      <c r="D41" s="79">
        <f>C41/$C$44</f>
        <v>0.38346456692913383</v>
      </c>
      <c r="E41" s="199">
        <f>D41</f>
        <v>0.38346456692913383</v>
      </c>
      <c r="F41" s="175"/>
    </row>
    <row r="42" spans="1:6" x14ac:dyDescent="0.25">
      <c r="A42" s="175"/>
      <c r="B42" s="175" t="s">
        <v>291</v>
      </c>
      <c r="C42" s="175">
        <f>(D35*36)+(F35*32)</f>
        <v>1406</v>
      </c>
      <c r="D42" s="79">
        <f>C42/$C$44</f>
        <v>0.55354330708661414</v>
      </c>
      <c r="E42" s="1070">
        <f>D42+D43</f>
        <v>0.61653543307086611</v>
      </c>
      <c r="F42" s="175"/>
    </row>
    <row r="43" spans="1:6" x14ac:dyDescent="0.25">
      <c r="A43" s="175"/>
      <c r="B43" s="175" t="s">
        <v>292</v>
      </c>
      <c r="C43" s="175">
        <f>D34</f>
        <v>160</v>
      </c>
      <c r="D43" s="79">
        <f>C43/$C$44</f>
        <v>6.2992125984251968E-2</v>
      </c>
      <c r="E43" s="1072"/>
      <c r="F43" s="175"/>
    </row>
    <row r="44" spans="1:6" x14ac:dyDescent="0.25">
      <c r="A44" s="175"/>
      <c r="B44" s="175" t="s">
        <v>13</v>
      </c>
      <c r="C44" s="175">
        <f>SUM(C41:C43)</f>
        <v>2540</v>
      </c>
      <c r="D44" s="185">
        <f>SUM(D41:D43)</f>
        <v>0.99999999999999989</v>
      </c>
      <c r="E44" s="185">
        <f>SUM(E41:E43)</f>
        <v>1</v>
      </c>
      <c r="F44" s="175"/>
    </row>
  </sheetData>
  <mergeCells count="29">
    <mergeCell ref="E42:E43"/>
    <mergeCell ref="C36:D36"/>
    <mergeCell ref="E36:F36"/>
    <mergeCell ref="A37:B37"/>
    <mergeCell ref="C37:D37"/>
    <mergeCell ref="E37:F37"/>
    <mergeCell ref="A38:B38"/>
    <mergeCell ref="C38:D38"/>
    <mergeCell ref="E38:F38"/>
    <mergeCell ref="A36:B36"/>
    <mergeCell ref="A26:A28"/>
    <mergeCell ref="A29:A31"/>
    <mergeCell ref="A32:A33"/>
    <mergeCell ref="A34:B34"/>
    <mergeCell ref="A35:B35"/>
    <mergeCell ref="A23:A25"/>
    <mergeCell ref="A3:F3"/>
    <mergeCell ref="A5:A8"/>
    <mergeCell ref="B5:B8"/>
    <mergeCell ref="C5:F5"/>
    <mergeCell ref="C6:D6"/>
    <mergeCell ref="E6:F6"/>
    <mergeCell ref="C7:D7"/>
    <mergeCell ref="E7:F7"/>
    <mergeCell ref="A9:A10"/>
    <mergeCell ref="A11:B11"/>
    <mergeCell ref="A15:A17"/>
    <mergeCell ref="A18:A20"/>
    <mergeCell ref="A21:A2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3"/>
  <sheetViews>
    <sheetView topLeftCell="B1" workbookViewId="0">
      <selection activeCell="I62" sqref="I62"/>
    </sheetView>
  </sheetViews>
  <sheetFormatPr defaultColWidth="9.109375" defaultRowHeight="13.2" x14ac:dyDescent="0.25"/>
  <cols>
    <col min="1" max="1" width="39.5546875" style="175" customWidth="1"/>
    <col min="2" max="2" width="40.5546875" style="175" customWidth="1"/>
    <col min="3" max="3" width="5.5546875" style="175" customWidth="1"/>
    <col min="4" max="5" width="7.88671875" style="175" bestFit="1" customWidth="1"/>
    <col min="6" max="6" width="5.5546875" style="175" customWidth="1"/>
    <col min="7" max="7" width="6.109375" style="175" bestFit="1" customWidth="1"/>
    <col min="8" max="8" width="6.44140625" style="175" bestFit="1" customWidth="1"/>
    <col min="9" max="12" width="5.5546875" style="175" customWidth="1"/>
    <col min="13" max="14" width="8.6640625" style="175" customWidth="1"/>
    <col min="15" max="16384" width="9.109375" style="175"/>
  </cols>
  <sheetData>
    <row r="2" spans="1:14" customFormat="1" x14ac:dyDescent="0.25">
      <c r="A2" s="961"/>
      <c r="B2" s="961"/>
      <c r="C2" s="961"/>
      <c r="D2" s="961"/>
      <c r="E2" s="961"/>
      <c r="F2" s="961"/>
      <c r="G2" s="961"/>
      <c r="H2" s="961"/>
      <c r="I2" s="961"/>
      <c r="J2" s="961"/>
      <c r="K2" s="961"/>
      <c r="L2" s="961"/>
      <c r="M2" s="961"/>
      <c r="N2" s="961"/>
    </row>
    <row r="3" spans="1:14" customFormat="1" ht="17.399999999999999" x14ac:dyDescent="0.3">
      <c r="A3" s="1063" t="s">
        <v>342</v>
      </c>
      <c r="B3" s="1063"/>
      <c r="C3" s="1063"/>
      <c r="D3" s="1063"/>
      <c r="E3" s="1063"/>
      <c r="F3" s="1063"/>
      <c r="G3" s="1063"/>
      <c r="H3" s="1063"/>
      <c r="I3" s="1063"/>
      <c r="J3" s="1063"/>
      <c r="K3" s="1063"/>
      <c r="L3" s="1063"/>
      <c r="M3" s="1063"/>
      <c r="N3" s="1063"/>
    </row>
    <row r="5" spans="1:14" ht="31.5" customHeight="1" x14ac:dyDescent="0.25">
      <c r="A5" s="929" t="s">
        <v>356</v>
      </c>
      <c r="B5" s="930"/>
      <c r="C5" s="930"/>
      <c r="D5" s="930"/>
      <c r="E5" s="930"/>
      <c r="F5" s="930"/>
      <c r="G5" s="930"/>
      <c r="H5" s="930"/>
      <c r="I5" s="930"/>
      <c r="J5" s="930"/>
      <c r="K5" s="930"/>
      <c r="L5" s="930"/>
      <c r="M5" s="1096" t="s">
        <v>357</v>
      </c>
      <c r="N5" s="1097"/>
    </row>
    <row r="6" spans="1:14" ht="31.5" customHeight="1" x14ac:dyDescent="0.25">
      <c r="A6" s="827" t="s">
        <v>249</v>
      </c>
      <c r="B6" s="828"/>
      <c r="C6" s="1068" t="s">
        <v>358</v>
      </c>
      <c r="D6" s="1069"/>
      <c r="E6" s="973" t="s">
        <v>440</v>
      </c>
      <c r="F6" s="1046"/>
      <c r="G6" s="929" t="s">
        <v>18</v>
      </c>
      <c r="H6" s="931"/>
      <c r="I6" s="929" t="s">
        <v>21</v>
      </c>
      <c r="J6" s="931"/>
      <c r="K6" s="929" t="s">
        <v>22</v>
      </c>
      <c r="L6" s="931"/>
      <c r="M6" s="1098" t="s">
        <v>299</v>
      </c>
      <c r="N6" s="1099"/>
    </row>
    <row r="7" spans="1:14" ht="31.2" x14ac:dyDescent="0.25">
      <c r="A7" s="829"/>
      <c r="B7" s="830"/>
      <c r="C7" s="149" t="s">
        <v>251</v>
      </c>
      <c r="D7" s="149" t="s">
        <v>252</v>
      </c>
      <c r="E7" s="296" t="s">
        <v>251</v>
      </c>
      <c r="F7" s="296" t="s">
        <v>252</v>
      </c>
      <c r="G7" s="149" t="s">
        <v>251</v>
      </c>
      <c r="H7" s="149" t="s">
        <v>252</v>
      </c>
      <c r="I7" s="149" t="s">
        <v>251</v>
      </c>
      <c r="J7" s="149" t="s">
        <v>252</v>
      </c>
      <c r="K7" s="149" t="s">
        <v>251</v>
      </c>
      <c r="L7" s="149" t="s">
        <v>252</v>
      </c>
      <c r="M7" s="214" t="s">
        <v>251</v>
      </c>
      <c r="N7" s="214" t="s">
        <v>252</v>
      </c>
    </row>
    <row r="8" spans="1:14" ht="15.6" x14ac:dyDescent="0.25">
      <c r="A8" s="1050"/>
      <c r="B8" s="150" t="s">
        <v>2</v>
      </c>
      <c r="C8" s="181">
        <v>3</v>
      </c>
      <c r="D8" s="188"/>
      <c r="E8" s="297">
        <v>4</v>
      </c>
      <c r="F8" s="297"/>
      <c r="G8" s="189">
        <v>4</v>
      </c>
      <c r="H8" s="189"/>
      <c r="I8" s="189">
        <v>4</v>
      </c>
      <c r="J8" s="189"/>
      <c r="K8" s="189">
        <v>4</v>
      </c>
      <c r="L8" s="188"/>
      <c r="M8" s="215"/>
      <c r="N8" s="215"/>
    </row>
    <row r="9" spans="1:14" ht="15.6" x14ac:dyDescent="0.25">
      <c r="A9" s="1051"/>
      <c r="B9" s="150" t="s">
        <v>306</v>
      </c>
      <c r="C9" s="181">
        <v>18</v>
      </c>
      <c r="D9" s="188"/>
      <c r="E9" s="297">
        <v>3</v>
      </c>
      <c r="F9" s="297"/>
      <c r="G9" s="189">
        <v>3</v>
      </c>
      <c r="H9" s="189"/>
      <c r="I9" s="189">
        <v>3</v>
      </c>
      <c r="J9" s="189"/>
      <c r="K9" s="189">
        <v>3</v>
      </c>
      <c r="L9" s="188"/>
      <c r="M9" s="215"/>
      <c r="N9" s="215"/>
    </row>
    <row r="10" spans="1:14" ht="15.6" x14ac:dyDescent="0.25">
      <c r="A10" s="1051"/>
      <c r="B10" s="150" t="s">
        <v>307</v>
      </c>
      <c r="C10" s="181"/>
      <c r="D10" s="188"/>
      <c r="E10" s="297"/>
      <c r="F10" s="297"/>
      <c r="G10" s="189"/>
      <c r="H10" s="189"/>
      <c r="I10" s="189"/>
      <c r="J10" s="189"/>
      <c r="K10" s="189"/>
      <c r="L10" s="188"/>
      <c r="M10" s="215"/>
      <c r="N10" s="215"/>
    </row>
    <row r="11" spans="1:14" ht="15.6" x14ac:dyDescent="0.25">
      <c r="A11" s="1051"/>
      <c r="B11" s="150" t="s">
        <v>308</v>
      </c>
      <c r="C11" s="181"/>
      <c r="D11" s="188"/>
      <c r="E11" s="297"/>
      <c r="F11" s="297"/>
      <c r="G11" s="189"/>
      <c r="H11" s="189"/>
      <c r="I11" s="189"/>
      <c r="J11" s="189"/>
      <c r="K11" s="189"/>
      <c r="L11" s="188"/>
      <c r="M11" s="215"/>
      <c r="N11" s="215"/>
    </row>
    <row r="12" spans="1:14" ht="15.6" x14ac:dyDescent="0.25">
      <c r="A12" s="1051"/>
      <c r="B12" s="150" t="s">
        <v>19</v>
      </c>
      <c r="C12" s="181">
        <v>3</v>
      </c>
      <c r="D12" s="188"/>
      <c r="E12" s="297">
        <v>3</v>
      </c>
      <c r="F12" s="297"/>
      <c r="G12" s="189">
        <v>3</v>
      </c>
      <c r="H12" s="189"/>
      <c r="I12" s="189">
        <v>3</v>
      </c>
      <c r="J12" s="189"/>
      <c r="K12" s="189">
        <v>3</v>
      </c>
      <c r="L12" s="188"/>
      <c r="M12" s="215"/>
      <c r="N12" s="215"/>
    </row>
    <row r="13" spans="1:14" ht="15.6" x14ac:dyDescent="0.25">
      <c r="A13" s="1051"/>
      <c r="B13" s="150" t="s">
        <v>254</v>
      </c>
      <c r="C13" s="181"/>
      <c r="D13" s="188"/>
      <c r="E13" s="297"/>
      <c r="F13" s="297"/>
      <c r="G13" s="189"/>
      <c r="H13" s="189"/>
      <c r="I13" s="189">
        <v>1</v>
      </c>
      <c r="J13" s="189"/>
      <c r="K13" s="189"/>
      <c r="L13" s="188"/>
      <c r="M13" s="215"/>
      <c r="N13" s="215"/>
    </row>
    <row r="14" spans="1:14" ht="31.2" x14ac:dyDescent="0.25">
      <c r="A14" s="1051"/>
      <c r="B14" s="150" t="s">
        <v>255</v>
      </c>
      <c r="C14" s="181">
        <v>2</v>
      </c>
      <c r="D14" s="188"/>
      <c r="E14" s="297">
        <v>2</v>
      </c>
      <c r="F14" s="297"/>
      <c r="G14" s="189">
        <v>2</v>
      </c>
      <c r="H14" s="189"/>
      <c r="I14" s="189">
        <v>3</v>
      </c>
      <c r="J14" s="189"/>
      <c r="K14" s="189">
        <v>3</v>
      </c>
      <c r="L14" s="188"/>
      <c r="M14" s="215"/>
      <c r="N14" s="215"/>
    </row>
    <row r="15" spans="1:14" ht="15.6" x14ac:dyDescent="0.25">
      <c r="A15" s="1051"/>
      <c r="B15" s="150" t="s">
        <v>5</v>
      </c>
      <c r="C15" s="181"/>
      <c r="D15" s="188"/>
      <c r="E15" s="297">
        <v>2</v>
      </c>
      <c r="F15" s="297"/>
      <c r="G15" s="189">
        <v>2</v>
      </c>
      <c r="H15" s="189"/>
      <c r="I15" s="189">
        <v>1</v>
      </c>
      <c r="J15" s="189"/>
      <c r="K15" s="189"/>
      <c r="L15" s="188"/>
      <c r="M15" s="215"/>
      <c r="N15" s="215"/>
    </row>
    <row r="16" spans="1:14" ht="15.6" x14ac:dyDescent="0.25">
      <c r="A16" s="1051"/>
      <c r="B16" s="150" t="s">
        <v>6</v>
      </c>
      <c r="C16" s="181"/>
      <c r="D16" s="188"/>
      <c r="E16" s="297">
        <v>2</v>
      </c>
      <c r="F16" s="297"/>
      <c r="G16" s="189">
        <v>1</v>
      </c>
      <c r="H16" s="189"/>
      <c r="I16" s="189"/>
      <c r="J16" s="189"/>
      <c r="K16" s="189"/>
      <c r="L16" s="188"/>
      <c r="M16" s="215"/>
      <c r="N16" s="215"/>
    </row>
    <row r="17" spans="1:14" ht="15.6" x14ac:dyDescent="0.25">
      <c r="A17" s="1051"/>
      <c r="B17" s="150" t="s">
        <v>256</v>
      </c>
      <c r="C17" s="181"/>
      <c r="D17" s="188"/>
      <c r="E17" s="297"/>
      <c r="F17" s="297"/>
      <c r="G17" s="189">
        <v>2</v>
      </c>
      <c r="H17" s="189"/>
      <c r="I17" s="189">
        <v>2</v>
      </c>
      <c r="J17" s="189"/>
      <c r="K17" s="189">
        <v>1</v>
      </c>
      <c r="L17" s="188"/>
      <c r="M17" s="215"/>
      <c r="N17" s="215"/>
    </row>
    <row r="18" spans="1:14" ht="15.6" x14ac:dyDescent="0.25">
      <c r="A18" s="1051"/>
      <c r="B18" s="150" t="s">
        <v>257</v>
      </c>
      <c r="C18" s="181"/>
      <c r="D18" s="188"/>
      <c r="E18" s="297">
        <v>2</v>
      </c>
      <c r="F18" s="297"/>
      <c r="G18" s="189">
        <v>1</v>
      </c>
      <c r="H18" s="189"/>
      <c r="I18" s="189"/>
      <c r="J18" s="189"/>
      <c r="K18" s="189"/>
      <c r="L18" s="188"/>
      <c r="M18" s="215"/>
      <c r="N18" s="215"/>
    </row>
    <row r="19" spans="1:14" ht="15.6" x14ac:dyDescent="0.25">
      <c r="A19" s="1051"/>
      <c r="B19" s="150" t="s">
        <v>258</v>
      </c>
      <c r="C19" s="181"/>
      <c r="D19" s="188"/>
      <c r="E19" s="297">
        <v>1</v>
      </c>
      <c r="F19" s="297"/>
      <c r="G19" s="189"/>
      <c r="H19" s="189"/>
      <c r="I19" s="189"/>
      <c r="J19" s="189"/>
      <c r="K19" s="189"/>
      <c r="L19" s="188"/>
      <c r="M19" s="215"/>
      <c r="N19" s="215"/>
    </row>
    <row r="20" spans="1:14" ht="15.6" x14ac:dyDescent="0.25">
      <c r="A20" s="1051"/>
      <c r="B20" s="150" t="s">
        <v>7</v>
      </c>
      <c r="C20" s="181">
        <v>1</v>
      </c>
      <c r="D20" s="188"/>
      <c r="E20" s="297">
        <v>2</v>
      </c>
      <c r="F20" s="297"/>
      <c r="G20" s="189"/>
      <c r="H20" s="189"/>
      <c r="I20" s="189"/>
      <c r="J20" s="189"/>
      <c r="K20" s="189"/>
      <c r="L20" s="188"/>
      <c r="M20" s="215"/>
      <c r="N20" s="215"/>
    </row>
    <row r="21" spans="1:14" ht="15.6" x14ac:dyDescent="0.25">
      <c r="A21" s="1051"/>
      <c r="B21" s="150" t="s">
        <v>4</v>
      </c>
      <c r="C21" s="181">
        <v>5</v>
      </c>
      <c r="D21" s="188"/>
      <c r="E21" s="297">
        <v>5</v>
      </c>
      <c r="F21" s="297"/>
      <c r="G21" s="189">
        <v>5</v>
      </c>
      <c r="H21" s="189"/>
      <c r="I21" s="189">
        <v>5</v>
      </c>
      <c r="J21" s="189"/>
      <c r="K21" s="189">
        <v>5</v>
      </c>
      <c r="L21" s="188"/>
      <c r="M21" s="215"/>
      <c r="N21" s="215"/>
    </row>
    <row r="22" spans="1:14" ht="15.6" x14ac:dyDescent="0.25">
      <c r="A22" s="1052"/>
      <c r="B22" s="153" t="s">
        <v>23</v>
      </c>
      <c r="C22" s="181">
        <v>1</v>
      </c>
      <c r="D22" s="188"/>
      <c r="E22" s="297">
        <v>1</v>
      </c>
      <c r="F22" s="297"/>
      <c r="G22" s="189">
        <v>1</v>
      </c>
      <c r="H22" s="189"/>
      <c r="I22" s="189">
        <v>1</v>
      </c>
      <c r="J22" s="189"/>
      <c r="K22" s="189">
        <v>1</v>
      </c>
      <c r="L22" s="188"/>
      <c r="M22" s="222">
        <v>1</v>
      </c>
      <c r="N22" s="215"/>
    </row>
    <row r="23" spans="1:14" ht="16.2" x14ac:dyDescent="0.25">
      <c r="A23" s="837" t="s">
        <v>259</v>
      </c>
      <c r="B23" s="838"/>
      <c r="C23" s="837"/>
      <c r="D23" s="838"/>
      <c r="E23" s="824">
        <v>6</v>
      </c>
      <c r="F23" s="825"/>
      <c r="G23" s="824">
        <v>7</v>
      </c>
      <c r="H23" s="825"/>
      <c r="I23" s="824">
        <v>8</v>
      </c>
      <c r="J23" s="825"/>
      <c r="K23" s="824">
        <v>11</v>
      </c>
      <c r="L23" s="825"/>
      <c r="M23" s="1100"/>
      <c r="N23" s="1101"/>
    </row>
    <row r="24" spans="1:14" ht="15" x14ac:dyDescent="0.25">
      <c r="A24" s="190" t="s">
        <v>309</v>
      </c>
      <c r="B24" s="191" t="s">
        <v>261</v>
      </c>
      <c r="C24" s="192"/>
      <c r="D24" s="192"/>
      <c r="E24" s="193">
        <v>0.5</v>
      </c>
      <c r="F24" s="193"/>
      <c r="G24" s="193"/>
      <c r="H24" s="193"/>
      <c r="I24" s="193"/>
      <c r="J24" s="193"/>
      <c r="K24" s="193"/>
      <c r="L24" s="193"/>
      <c r="M24" s="216"/>
      <c r="N24" s="216"/>
    </row>
    <row r="25" spans="1:14" ht="15" x14ac:dyDescent="0.25">
      <c r="A25" s="190" t="s">
        <v>310</v>
      </c>
      <c r="B25" s="191" t="s">
        <v>263</v>
      </c>
      <c r="C25" s="192"/>
      <c r="D25" s="192"/>
      <c r="E25" s="193"/>
      <c r="F25" s="193"/>
      <c r="G25" s="193"/>
      <c r="H25" s="193"/>
      <c r="I25" s="193"/>
      <c r="J25" s="193"/>
      <c r="K25" s="193"/>
      <c r="L25" s="193"/>
      <c r="M25" s="216">
        <v>0.5</v>
      </c>
      <c r="N25" s="216"/>
    </row>
    <row r="26" spans="1:14" ht="30" x14ac:dyDescent="0.25">
      <c r="A26" s="190" t="s">
        <v>311</v>
      </c>
      <c r="B26" s="191" t="s">
        <v>312</v>
      </c>
      <c r="C26" s="192"/>
      <c r="D26" s="192"/>
      <c r="E26" s="193"/>
      <c r="F26" s="193"/>
      <c r="G26" s="193"/>
      <c r="H26" s="193"/>
      <c r="I26" s="193"/>
      <c r="J26" s="193"/>
      <c r="K26" s="193"/>
      <c r="L26" s="193"/>
      <c r="M26" s="216">
        <v>2</v>
      </c>
      <c r="N26" s="216"/>
    </row>
    <row r="27" spans="1:14" ht="15" x14ac:dyDescent="0.25">
      <c r="A27" s="1053" t="s">
        <v>313</v>
      </c>
      <c r="B27" s="194" t="s">
        <v>314</v>
      </c>
      <c r="C27" s="192"/>
      <c r="D27" s="192"/>
      <c r="E27" s="193">
        <v>2</v>
      </c>
      <c r="F27" s="193"/>
      <c r="G27" s="195">
        <v>1</v>
      </c>
      <c r="H27" s="195"/>
      <c r="I27" s="195"/>
      <c r="J27" s="195"/>
      <c r="K27" s="195"/>
      <c r="L27" s="195"/>
      <c r="M27" s="217"/>
      <c r="N27" s="217"/>
    </row>
    <row r="28" spans="1:14" ht="15" x14ac:dyDescent="0.25">
      <c r="A28" s="1054"/>
      <c r="B28" s="194" t="s">
        <v>315</v>
      </c>
      <c r="C28" s="192"/>
      <c r="D28" s="192"/>
      <c r="E28" s="193">
        <v>1.5</v>
      </c>
      <c r="F28" s="193"/>
      <c r="G28" s="195">
        <v>1.5</v>
      </c>
      <c r="H28" s="195"/>
      <c r="I28" s="195">
        <v>1</v>
      </c>
      <c r="J28" s="195"/>
      <c r="K28" s="195"/>
      <c r="L28" s="195"/>
      <c r="M28" s="217"/>
      <c r="N28" s="217"/>
    </row>
    <row r="29" spans="1:14" ht="15" x14ac:dyDescent="0.25">
      <c r="A29" s="1055"/>
      <c r="B29" s="194" t="s">
        <v>316</v>
      </c>
      <c r="C29" s="192"/>
      <c r="D29" s="192"/>
      <c r="E29" s="193"/>
      <c r="F29" s="193"/>
      <c r="G29" s="195">
        <v>1</v>
      </c>
      <c r="H29" s="195"/>
      <c r="I29" s="195">
        <v>1</v>
      </c>
      <c r="J29" s="195"/>
      <c r="K29" s="195">
        <v>1</v>
      </c>
      <c r="L29" s="195"/>
      <c r="M29" s="217"/>
      <c r="N29" s="217"/>
    </row>
    <row r="30" spans="1:14" ht="15" x14ac:dyDescent="0.25">
      <c r="A30" s="1053" t="s">
        <v>317</v>
      </c>
      <c r="B30" s="194" t="s">
        <v>318</v>
      </c>
      <c r="C30" s="192"/>
      <c r="D30" s="192"/>
      <c r="E30" s="193"/>
      <c r="F30" s="193">
        <v>1</v>
      </c>
      <c r="G30" s="195"/>
      <c r="H30" s="196">
        <v>2</v>
      </c>
      <c r="I30" s="195"/>
      <c r="J30" s="195"/>
      <c r="K30" s="195"/>
      <c r="L30" s="195"/>
      <c r="M30" s="217"/>
      <c r="N30" s="217"/>
    </row>
    <row r="31" spans="1:14" ht="15" x14ac:dyDescent="0.25">
      <c r="A31" s="1054"/>
      <c r="B31" s="194" t="s">
        <v>319</v>
      </c>
      <c r="C31" s="192"/>
      <c r="D31" s="192"/>
      <c r="E31" s="193"/>
      <c r="F31" s="193"/>
      <c r="G31" s="195">
        <v>0.5</v>
      </c>
      <c r="H31" s="195"/>
      <c r="I31" s="195">
        <v>1</v>
      </c>
      <c r="J31" s="195"/>
      <c r="K31" s="195">
        <v>1</v>
      </c>
      <c r="L31" s="195"/>
      <c r="M31" s="217"/>
      <c r="N31" s="217"/>
    </row>
    <row r="32" spans="1:14" ht="15" x14ac:dyDescent="0.25">
      <c r="A32" s="1055"/>
      <c r="B32" s="194" t="s">
        <v>320</v>
      </c>
      <c r="C32" s="192"/>
      <c r="D32" s="192"/>
      <c r="E32" s="193"/>
      <c r="F32" s="193"/>
      <c r="G32" s="195"/>
      <c r="H32" s="195"/>
      <c r="I32" s="195"/>
      <c r="J32" s="195">
        <v>2</v>
      </c>
      <c r="K32" s="195"/>
      <c r="L32" s="196">
        <v>5</v>
      </c>
      <c r="M32" s="217"/>
      <c r="N32" s="217"/>
    </row>
    <row r="33" spans="1:14" ht="15" x14ac:dyDescent="0.25">
      <c r="A33" s="1049" t="s">
        <v>321</v>
      </c>
      <c r="B33" s="194" t="s">
        <v>322</v>
      </c>
      <c r="C33" s="192"/>
      <c r="D33" s="192"/>
      <c r="E33" s="193"/>
      <c r="F33" s="193"/>
      <c r="G33" s="197"/>
      <c r="H33" s="197"/>
      <c r="I33" s="197"/>
      <c r="J33" s="197"/>
      <c r="K33" s="197"/>
      <c r="L33" s="197"/>
      <c r="M33" s="217">
        <v>1</v>
      </c>
      <c r="N33" s="218"/>
    </row>
    <row r="34" spans="1:14" ht="15" x14ac:dyDescent="0.25">
      <c r="A34" s="1049"/>
      <c r="B34" s="194" t="s">
        <v>323</v>
      </c>
      <c r="C34" s="192"/>
      <c r="D34" s="192"/>
      <c r="E34" s="193"/>
      <c r="F34" s="193"/>
      <c r="G34" s="197"/>
      <c r="H34" s="197"/>
      <c r="I34" s="197"/>
      <c r="J34" s="197"/>
      <c r="K34" s="197"/>
      <c r="L34" s="197"/>
      <c r="M34" s="217">
        <v>1</v>
      </c>
      <c r="N34" s="218"/>
    </row>
    <row r="35" spans="1:14" ht="15" x14ac:dyDescent="0.25">
      <c r="A35" s="1049" t="s">
        <v>324</v>
      </c>
      <c r="B35" s="194" t="s">
        <v>325</v>
      </c>
      <c r="C35" s="192"/>
      <c r="D35" s="192"/>
      <c r="E35" s="193"/>
      <c r="F35" s="193"/>
      <c r="G35" s="195"/>
      <c r="H35" s="195"/>
      <c r="I35" s="195"/>
      <c r="J35" s="195"/>
      <c r="K35" s="195">
        <v>2</v>
      </c>
      <c r="L35" s="195"/>
      <c r="M35" s="217"/>
      <c r="N35" s="217"/>
    </row>
    <row r="36" spans="1:14" ht="15" x14ac:dyDescent="0.25">
      <c r="A36" s="1049"/>
      <c r="B36" s="194" t="s">
        <v>326</v>
      </c>
      <c r="C36" s="192"/>
      <c r="D36" s="192"/>
      <c r="E36" s="193"/>
      <c r="F36" s="193"/>
      <c r="G36" s="195"/>
      <c r="H36" s="195"/>
      <c r="I36" s="195"/>
      <c r="J36" s="196">
        <v>2</v>
      </c>
      <c r="K36" s="195"/>
      <c r="L36" s="196">
        <v>2</v>
      </c>
      <c r="M36" s="217"/>
      <c r="N36" s="217"/>
    </row>
    <row r="37" spans="1:14" ht="15" x14ac:dyDescent="0.25">
      <c r="A37" s="1049"/>
      <c r="B37" s="194" t="s">
        <v>327</v>
      </c>
      <c r="C37" s="192"/>
      <c r="D37" s="192"/>
      <c r="E37" s="193"/>
      <c r="F37" s="193">
        <v>1</v>
      </c>
      <c r="G37" s="195"/>
      <c r="H37" s="195">
        <v>1</v>
      </c>
      <c r="I37" s="195"/>
      <c r="J37" s="195">
        <v>1</v>
      </c>
      <c r="K37" s="195"/>
      <c r="L37" s="195"/>
      <c r="M37" s="217"/>
      <c r="N37" s="217"/>
    </row>
    <row r="38" spans="1:14" ht="15.6" x14ac:dyDescent="0.25">
      <c r="A38" s="1086" t="s">
        <v>343</v>
      </c>
      <c r="B38" s="209" t="s">
        <v>344</v>
      </c>
      <c r="C38" s="210"/>
      <c r="D38" s="151"/>
      <c r="E38" s="155"/>
      <c r="F38" s="155"/>
      <c r="G38" s="151"/>
      <c r="H38" s="151"/>
      <c r="I38" s="151"/>
      <c r="J38" s="179"/>
      <c r="K38" s="179"/>
      <c r="L38" s="179"/>
      <c r="M38" s="217">
        <v>2</v>
      </c>
      <c r="N38" s="217"/>
    </row>
    <row r="39" spans="1:14" ht="15.6" x14ac:dyDescent="0.25">
      <c r="A39" s="1087"/>
      <c r="B39" s="209" t="s">
        <v>345</v>
      </c>
      <c r="C39" s="210"/>
      <c r="D39" s="151"/>
      <c r="E39" s="155"/>
      <c r="F39" s="155"/>
      <c r="G39" s="151"/>
      <c r="H39" s="151"/>
      <c r="I39" s="151"/>
      <c r="J39" s="179"/>
      <c r="K39" s="179"/>
      <c r="L39" s="179"/>
      <c r="M39" s="217">
        <v>2</v>
      </c>
      <c r="N39" s="217"/>
    </row>
    <row r="40" spans="1:14" ht="15.6" x14ac:dyDescent="0.25">
      <c r="A40" s="1088"/>
      <c r="B40" s="209" t="s">
        <v>346</v>
      </c>
      <c r="C40" s="210"/>
      <c r="D40" s="151"/>
      <c r="E40" s="155"/>
      <c r="F40" s="155"/>
      <c r="G40" s="151"/>
      <c r="H40" s="151"/>
      <c r="I40" s="151"/>
      <c r="J40" s="179"/>
      <c r="K40" s="179"/>
      <c r="L40" s="179"/>
      <c r="M40" s="217"/>
      <c r="N40" s="219">
        <v>10</v>
      </c>
    </row>
    <row r="41" spans="1:14" ht="15.6" x14ac:dyDescent="0.25">
      <c r="A41" s="1089" t="s">
        <v>347</v>
      </c>
      <c r="B41" s="209" t="s">
        <v>348</v>
      </c>
      <c r="C41" s="210"/>
      <c r="D41" s="151"/>
      <c r="E41" s="155"/>
      <c r="F41" s="155"/>
      <c r="G41" s="151"/>
      <c r="H41" s="151"/>
      <c r="I41" s="151"/>
      <c r="J41" s="179"/>
      <c r="K41" s="179"/>
      <c r="L41" s="179"/>
      <c r="M41" s="217">
        <v>1</v>
      </c>
      <c r="N41" s="217"/>
    </row>
    <row r="42" spans="1:14" ht="15.6" x14ac:dyDescent="0.25">
      <c r="A42" s="1089"/>
      <c r="B42" s="209" t="s">
        <v>349</v>
      </c>
      <c r="C42" s="210"/>
      <c r="D42" s="151"/>
      <c r="E42" s="155"/>
      <c r="F42" s="155"/>
      <c r="G42" s="151"/>
      <c r="H42" s="151"/>
      <c r="I42" s="151"/>
      <c r="J42" s="179"/>
      <c r="K42" s="179"/>
      <c r="L42" s="179"/>
      <c r="M42" s="217">
        <v>1.5</v>
      </c>
      <c r="N42" s="217"/>
    </row>
    <row r="43" spans="1:14" ht="15.6" x14ac:dyDescent="0.25">
      <c r="A43" s="1089"/>
      <c r="B43" s="209" t="s">
        <v>350</v>
      </c>
      <c r="C43" s="210"/>
      <c r="D43" s="151"/>
      <c r="E43" s="155"/>
      <c r="F43" s="155"/>
      <c r="G43" s="151"/>
      <c r="H43" s="151"/>
      <c r="I43" s="151"/>
      <c r="J43" s="179"/>
      <c r="K43" s="179"/>
      <c r="L43" s="179"/>
      <c r="M43" s="217"/>
      <c r="N43" s="219">
        <v>8</v>
      </c>
    </row>
    <row r="44" spans="1:14" ht="15.6" x14ac:dyDescent="0.25">
      <c r="A44" s="1090" t="s">
        <v>351</v>
      </c>
      <c r="B44" s="209" t="s">
        <v>352</v>
      </c>
      <c r="C44" s="210"/>
      <c r="D44" s="151"/>
      <c r="E44" s="155"/>
      <c r="F44" s="155"/>
      <c r="G44" s="151"/>
      <c r="H44" s="151"/>
      <c r="I44" s="151"/>
      <c r="J44" s="179"/>
      <c r="K44" s="179"/>
      <c r="L44" s="179"/>
      <c r="M44" s="219">
        <v>2</v>
      </c>
      <c r="N44" s="217"/>
    </row>
    <row r="45" spans="1:14" ht="15.6" x14ac:dyDescent="0.25">
      <c r="A45" s="1091"/>
      <c r="B45" s="209" t="s">
        <v>353</v>
      </c>
      <c r="C45" s="210"/>
      <c r="D45" s="151"/>
      <c r="E45" s="155"/>
      <c r="F45" s="155"/>
      <c r="G45" s="151"/>
      <c r="H45" s="151"/>
      <c r="I45" s="151"/>
      <c r="J45" s="179"/>
      <c r="K45" s="179"/>
      <c r="L45" s="179"/>
      <c r="M45" s="217"/>
      <c r="N45" s="219">
        <v>4</v>
      </c>
    </row>
    <row r="46" spans="1:14" ht="15.6" x14ac:dyDescent="0.25">
      <c r="A46" s="1092" t="s">
        <v>14</v>
      </c>
      <c r="B46" s="1093"/>
      <c r="C46" s="151"/>
      <c r="D46" s="151"/>
      <c r="E46" s="155"/>
      <c r="F46" s="155">
        <v>70</v>
      </c>
      <c r="G46" s="151"/>
      <c r="H46" s="151">
        <v>105</v>
      </c>
      <c r="I46" s="151"/>
      <c r="J46" s="151">
        <v>160</v>
      </c>
      <c r="K46" s="179"/>
      <c r="L46" s="179"/>
      <c r="M46" s="220"/>
      <c r="N46" s="220"/>
    </row>
    <row r="47" spans="1:14" ht="15.6" x14ac:dyDescent="0.25">
      <c r="A47" s="1065" t="s">
        <v>335</v>
      </c>
      <c r="B47" s="1066"/>
      <c r="C47" s="149">
        <f>SUM(C8:C22)</f>
        <v>33</v>
      </c>
      <c r="D47" s="149"/>
      <c r="E47" s="296">
        <f>SUM(E8:E22)</f>
        <v>27</v>
      </c>
      <c r="F47" s="296"/>
      <c r="G47" s="149">
        <f>SUM(G8:G22)</f>
        <v>24</v>
      </c>
      <c r="H47" s="149"/>
      <c r="I47" s="149">
        <f>SUM(I8:I22)</f>
        <v>23</v>
      </c>
      <c r="J47" s="212"/>
      <c r="K47" s="149">
        <f>SUM(K8:K22)</f>
        <v>20</v>
      </c>
      <c r="L47" s="149">
        <f>SUM(L8:L22)</f>
        <v>0</v>
      </c>
      <c r="M47" s="214">
        <f>SUM(M8:M22)</f>
        <v>1</v>
      </c>
      <c r="N47" s="214">
        <f>SUM(N8:N22)</f>
        <v>0</v>
      </c>
    </row>
    <row r="48" spans="1:14" ht="15.6" x14ac:dyDescent="0.25">
      <c r="A48" s="1067" t="s">
        <v>24</v>
      </c>
      <c r="B48" s="202" t="s">
        <v>306</v>
      </c>
      <c r="C48" s="155">
        <v>1</v>
      </c>
      <c r="D48" s="151"/>
      <c r="E48" s="155">
        <v>3</v>
      </c>
      <c r="F48" s="155"/>
      <c r="G48" s="151">
        <v>2</v>
      </c>
      <c r="H48" s="151"/>
      <c r="I48" s="151">
        <v>2</v>
      </c>
      <c r="J48" s="179"/>
      <c r="K48" s="151">
        <v>2</v>
      </c>
      <c r="L48" s="179"/>
      <c r="M48" s="221"/>
      <c r="N48" s="222"/>
    </row>
    <row r="49" spans="1:14" ht="15.6" x14ac:dyDescent="0.25">
      <c r="A49" s="1067"/>
      <c r="B49" s="202" t="s">
        <v>307</v>
      </c>
      <c r="C49" s="155"/>
      <c r="D49" s="151"/>
      <c r="E49" s="297">
        <v>3</v>
      </c>
      <c r="F49" s="297"/>
      <c r="G49" s="189">
        <v>3</v>
      </c>
      <c r="H49" s="189"/>
      <c r="I49" s="189">
        <v>3</v>
      </c>
      <c r="J49" s="179"/>
      <c r="K49" s="151"/>
      <c r="L49" s="179"/>
      <c r="M49" s="221"/>
      <c r="N49" s="222"/>
    </row>
    <row r="50" spans="1:14" ht="15.6" x14ac:dyDescent="0.25">
      <c r="A50" s="1067"/>
      <c r="B50" s="202" t="s">
        <v>308</v>
      </c>
      <c r="C50" s="181"/>
      <c r="D50" s="188"/>
      <c r="E50" s="297">
        <v>1</v>
      </c>
      <c r="F50" s="297"/>
      <c r="G50" s="189">
        <v>1</v>
      </c>
      <c r="H50" s="189"/>
      <c r="I50" s="189">
        <v>2</v>
      </c>
      <c r="J50" s="189"/>
      <c r="K50" s="189">
        <v>2</v>
      </c>
      <c r="L50" s="188"/>
      <c r="M50" s="221"/>
      <c r="N50" s="222"/>
    </row>
    <row r="51" spans="1:14" ht="31.2" x14ac:dyDescent="0.25">
      <c r="A51" s="1067"/>
      <c r="B51" s="202" t="s">
        <v>255</v>
      </c>
      <c r="C51" s="155"/>
      <c r="D51" s="151"/>
      <c r="E51" s="155"/>
      <c r="F51" s="155"/>
      <c r="G51" s="151"/>
      <c r="H51" s="151"/>
      <c r="I51" s="151"/>
      <c r="J51" s="179"/>
      <c r="K51" s="151">
        <v>1</v>
      </c>
      <c r="L51" s="179"/>
      <c r="M51" s="221"/>
      <c r="N51" s="222"/>
    </row>
    <row r="52" spans="1:14" ht="15.6" x14ac:dyDescent="0.25">
      <c r="A52" s="1067"/>
      <c r="B52" s="202" t="s">
        <v>11</v>
      </c>
      <c r="C52" s="155">
        <v>1</v>
      </c>
      <c r="D52" s="151"/>
      <c r="E52" s="155"/>
      <c r="F52" s="155"/>
      <c r="G52" s="151"/>
      <c r="H52" s="151"/>
      <c r="I52" s="151"/>
      <c r="J52" s="179"/>
      <c r="K52" s="151"/>
      <c r="L52" s="179"/>
      <c r="M52" s="221"/>
      <c r="N52" s="222"/>
    </row>
    <row r="53" spans="1:14" ht="15.6" x14ac:dyDescent="0.25">
      <c r="A53" s="1067"/>
      <c r="B53" s="202" t="s">
        <v>13</v>
      </c>
      <c r="C53" s="149">
        <f>SUM(C48:C52)</f>
        <v>2</v>
      </c>
      <c r="D53" s="149">
        <f t="shared" ref="D53:N53" si="0">SUM(D48:D52)</f>
        <v>0</v>
      </c>
      <c r="E53" s="296">
        <f t="shared" si="0"/>
        <v>7</v>
      </c>
      <c r="F53" s="296">
        <f t="shared" si="0"/>
        <v>0</v>
      </c>
      <c r="G53" s="149">
        <f t="shared" si="0"/>
        <v>6</v>
      </c>
      <c r="H53" s="149">
        <f t="shared" si="0"/>
        <v>0</v>
      </c>
      <c r="I53" s="149">
        <f t="shared" si="0"/>
        <v>7</v>
      </c>
      <c r="J53" s="149">
        <f t="shared" si="0"/>
        <v>0</v>
      </c>
      <c r="K53" s="149">
        <f t="shared" si="0"/>
        <v>5</v>
      </c>
      <c r="L53" s="149">
        <f t="shared" si="0"/>
        <v>0</v>
      </c>
      <c r="M53" s="214">
        <f t="shared" si="0"/>
        <v>0</v>
      </c>
      <c r="N53" s="214">
        <f t="shared" si="0"/>
        <v>0</v>
      </c>
    </row>
    <row r="54" spans="1:14" ht="15.6" x14ac:dyDescent="0.25">
      <c r="A54" s="1065" t="s">
        <v>336</v>
      </c>
      <c r="B54" s="1066"/>
      <c r="C54" s="149">
        <f>SUM(C53,C47)</f>
        <v>35</v>
      </c>
      <c r="D54" s="149"/>
      <c r="E54" s="296">
        <f>SUM(E53,E47)</f>
        <v>34</v>
      </c>
      <c r="F54" s="296"/>
      <c r="G54" s="149">
        <f>SUM(G53,G47)</f>
        <v>30</v>
      </c>
      <c r="H54" s="149"/>
      <c r="I54" s="149">
        <f>SUM(I53,I47)</f>
        <v>30</v>
      </c>
      <c r="J54" s="149"/>
      <c r="K54" s="149">
        <f>SUM(K53,K47)</f>
        <v>25</v>
      </c>
      <c r="L54" s="149"/>
      <c r="M54" s="214">
        <f>SUM(M53,M47)</f>
        <v>1</v>
      </c>
      <c r="N54" s="214"/>
    </row>
    <row r="55" spans="1:14" ht="15.6" x14ac:dyDescent="0.25">
      <c r="A55" s="844" t="s">
        <v>170</v>
      </c>
      <c r="B55" s="845"/>
      <c r="C55" s="151">
        <f>SUM(C24:C45)</f>
        <v>0</v>
      </c>
      <c r="D55" s="151">
        <f t="shared" ref="D55:N55" si="1">SUM(D24:D45)</f>
        <v>0</v>
      </c>
      <c r="E55" s="155">
        <f t="shared" si="1"/>
        <v>4</v>
      </c>
      <c r="F55" s="155">
        <f t="shared" si="1"/>
        <v>2</v>
      </c>
      <c r="G55" s="151">
        <f t="shared" si="1"/>
        <v>4</v>
      </c>
      <c r="H55" s="151">
        <f t="shared" si="1"/>
        <v>3</v>
      </c>
      <c r="I55" s="151">
        <f t="shared" si="1"/>
        <v>3</v>
      </c>
      <c r="J55" s="151">
        <f t="shared" si="1"/>
        <v>5</v>
      </c>
      <c r="K55" s="151">
        <f t="shared" si="1"/>
        <v>4</v>
      </c>
      <c r="L55" s="151">
        <f t="shared" si="1"/>
        <v>7</v>
      </c>
      <c r="M55" s="221">
        <f t="shared" si="1"/>
        <v>13</v>
      </c>
      <c r="N55" s="221">
        <f t="shared" si="1"/>
        <v>22</v>
      </c>
    </row>
    <row r="56" spans="1:14" ht="15.6" x14ac:dyDescent="0.25">
      <c r="A56" s="1065" t="s">
        <v>286</v>
      </c>
      <c r="B56" s="1066"/>
      <c r="C56" s="1068">
        <f>SUM(C54:D55)</f>
        <v>35</v>
      </c>
      <c r="D56" s="1069"/>
      <c r="E56" s="973">
        <f>SUM(E54:F55)</f>
        <v>40</v>
      </c>
      <c r="F56" s="974"/>
      <c r="G56" s="1068">
        <f>SUM(G54:H55)</f>
        <v>37</v>
      </c>
      <c r="H56" s="1069"/>
      <c r="I56" s="1068">
        <f>SUM(I54:J55)</f>
        <v>38</v>
      </c>
      <c r="J56" s="1069"/>
      <c r="K56" s="1068">
        <f>SUM(K54:L55)</f>
        <v>36</v>
      </c>
      <c r="L56" s="1069"/>
      <c r="M56" s="1096">
        <f>SUM(M54:N55)</f>
        <v>36</v>
      </c>
      <c r="N56" s="1097"/>
    </row>
    <row r="57" spans="1:14" ht="15.6" x14ac:dyDescent="0.25">
      <c r="A57" s="1059" t="s">
        <v>287</v>
      </c>
      <c r="B57" s="1060"/>
      <c r="C57" s="1056">
        <f>C58-C56</f>
        <v>0</v>
      </c>
      <c r="D57" s="1057"/>
      <c r="E57" s="1056">
        <f>E58-E56</f>
        <v>1</v>
      </c>
      <c r="F57" s="1057"/>
      <c r="G57" s="1056">
        <f>G58-G56</f>
        <v>3</v>
      </c>
      <c r="H57" s="1057"/>
      <c r="I57" s="1056">
        <f>I58-I56</f>
        <v>1</v>
      </c>
      <c r="J57" s="1057"/>
      <c r="K57" s="1056">
        <f>K58-K56</f>
        <v>3</v>
      </c>
      <c r="L57" s="1057"/>
      <c r="M57" s="1102">
        <f>M58-M56</f>
        <v>-1</v>
      </c>
      <c r="N57" s="1103"/>
    </row>
    <row r="58" spans="1:14" ht="15.6" x14ac:dyDescent="0.25">
      <c r="A58" s="1059" t="s">
        <v>288</v>
      </c>
      <c r="B58" s="1060"/>
      <c r="C58" s="946">
        <v>35</v>
      </c>
      <c r="D58" s="947"/>
      <c r="E58" s="946">
        <v>41</v>
      </c>
      <c r="F58" s="947"/>
      <c r="G58" s="946">
        <v>40</v>
      </c>
      <c r="H58" s="947"/>
      <c r="I58" s="946">
        <v>39</v>
      </c>
      <c r="J58" s="947"/>
      <c r="K58" s="946">
        <v>39</v>
      </c>
      <c r="L58" s="947"/>
      <c r="M58" s="1096">
        <v>35</v>
      </c>
      <c r="N58" s="1097"/>
    </row>
    <row r="61" spans="1:14" x14ac:dyDescent="0.25">
      <c r="G61" s="175" t="s">
        <v>289</v>
      </c>
      <c r="N61" s="175">
        <v>36</v>
      </c>
    </row>
    <row r="62" spans="1:14" x14ac:dyDescent="0.25">
      <c r="B62" s="175" t="s">
        <v>290</v>
      </c>
      <c r="C62" s="175">
        <f>((C55+E55+G55)*N61)+((I55+K55)*N62)</f>
        <v>512</v>
      </c>
      <c r="D62" s="79">
        <f>C62/$C$65</f>
        <v>0.39293937068303914</v>
      </c>
      <c r="E62" s="199">
        <f>D62</f>
        <v>0.39293937068303914</v>
      </c>
      <c r="G62" s="200">
        <v>0.4</v>
      </c>
      <c r="N62" s="175">
        <v>32</v>
      </c>
    </row>
    <row r="63" spans="1:14" x14ac:dyDescent="0.25">
      <c r="B63" s="175" t="s">
        <v>291</v>
      </c>
      <c r="C63" s="175">
        <f>((D55+F55+H47)*N61)+((J55+L55)*N62)</f>
        <v>456</v>
      </c>
      <c r="D63" s="79">
        <f>C63/$C$65</f>
        <v>0.34996162701458172</v>
      </c>
      <c r="E63" s="1070">
        <f>D64+D63</f>
        <v>0.60706062931696092</v>
      </c>
      <c r="G63" s="1071">
        <v>0.6</v>
      </c>
    </row>
    <row r="64" spans="1:14" x14ac:dyDescent="0.25">
      <c r="B64" s="175" t="s">
        <v>292</v>
      </c>
      <c r="C64" s="175">
        <f>F46+H46+J46</f>
        <v>335</v>
      </c>
      <c r="D64" s="79">
        <f>C64/$C$65</f>
        <v>0.25709900230237914</v>
      </c>
      <c r="E64" s="1070"/>
      <c r="G64" s="1072"/>
    </row>
    <row r="65" spans="1:7" x14ac:dyDescent="0.25">
      <c r="B65" s="175" t="s">
        <v>13</v>
      </c>
      <c r="C65" s="175">
        <f>SUM(C62:C64)</f>
        <v>1303</v>
      </c>
      <c r="D65" s="185">
        <f>SUM(D62:D64)</f>
        <v>1</v>
      </c>
      <c r="E65" s="185">
        <f>SUM(E62:E64)</f>
        <v>1</v>
      </c>
      <c r="G65" s="201">
        <f>SUM(G62:G64)</f>
        <v>1</v>
      </c>
    </row>
    <row r="68" spans="1:7" x14ac:dyDescent="0.25">
      <c r="A68" s="175" t="s">
        <v>293</v>
      </c>
    </row>
    <row r="69" spans="1:7" x14ac:dyDescent="0.25">
      <c r="A69" s="175" t="s">
        <v>294</v>
      </c>
    </row>
    <row r="70" spans="1:7" x14ac:dyDescent="0.25">
      <c r="A70" s="175" t="s">
        <v>295</v>
      </c>
    </row>
    <row r="73" spans="1:7" ht="17.399999999999999" x14ac:dyDescent="0.3">
      <c r="A73" s="171" t="s">
        <v>355</v>
      </c>
    </row>
  </sheetData>
  <mergeCells count="54">
    <mergeCell ref="M58:N58"/>
    <mergeCell ref="E63:E64"/>
    <mergeCell ref="G63:G64"/>
    <mergeCell ref="A58:B58"/>
    <mergeCell ref="C58:D58"/>
    <mergeCell ref="E58:F58"/>
    <mergeCell ref="G58:H58"/>
    <mergeCell ref="I58:J58"/>
    <mergeCell ref="K58:L58"/>
    <mergeCell ref="M56:N56"/>
    <mergeCell ref="A57:B57"/>
    <mergeCell ref="C57:D57"/>
    <mergeCell ref="E57:F57"/>
    <mergeCell ref="G57:H57"/>
    <mergeCell ref="I57:J57"/>
    <mergeCell ref="K57:L57"/>
    <mergeCell ref="M57:N57"/>
    <mergeCell ref="A56:B56"/>
    <mergeCell ref="C56:D56"/>
    <mergeCell ref="E56:F56"/>
    <mergeCell ref="G56:H56"/>
    <mergeCell ref="I56:J56"/>
    <mergeCell ref="K56:L56"/>
    <mergeCell ref="I23:J23"/>
    <mergeCell ref="K23:L23"/>
    <mergeCell ref="M23:N23"/>
    <mergeCell ref="A55:B55"/>
    <mergeCell ref="A27:A29"/>
    <mergeCell ref="A30:A32"/>
    <mergeCell ref="A33:A34"/>
    <mergeCell ref="A35:A37"/>
    <mergeCell ref="A38:A40"/>
    <mergeCell ref="A41:A43"/>
    <mergeCell ref="A44:A45"/>
    <mergeCell ref="A46:B46"/>
    <mergeCell ref="A47:B47"/>
    <mergeCell ref="A48:A53"/>
    <mergeCell ref="A54:B54"/>
    <mergeCell ref="A8:A22"/>
    <mergeCell ref="A23:B23"/>
    <mergeCell ref="C23:D23"/>
    <mergeCell ref="E23:F23"/>
    <mergeCell ref="G23:H23"/>
    <mergeCell ref="A2:N2"/>
    <mergeCell ref="A3:N3"/>
    <mergeCell ref="A5:L5"/>
    <mergeCell ref="M5:N5"/>
    <mergeCell ref="A6:B7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pane xSplit="1" topLeftCell="B1" activePane="topRight" state="frozenSplit"/>
      <selection activeCell="A23" sqref="A23"/>
      <selection pane="topRight" activeCell="H22" sqref="H22"/>
    </sheetView>
  </sheetViews>
  <sheetFormatPr defaultRowHeight="13.2" x14ac:dyDescent="0.25"/>
  <cols>
    <col min="1" max="1" width="44" bestFit="1" customWidth="1"/>
    <col min="2" max="4" width="9.6640625" customWidth="1"/>
    <col min="9" max="9" width="11" bestFit="1" customWidth="1"/>
  </cols>
  <sheetData>
    <row r="1" spans="1:10" ht="35.25" customHeight="1" x14ac:dyDescent="0.25">
      <c r="A1" s="1104" t="s">
        <v>158</v>
      </c>
      <c r="B1" s="1104"/>
      <c r="C1" s="1104"/>
      <c r="D1" s="1104"/>
      <c r="E1" s="1104"/>
      <c r="F1" s="1104"/>
      <c r="G1" s="1104"/>
      <c r="H1" s="1104"/>
    </row>
    <row r="3" spans="1:10" x14ac:dyDescent="0.25">
      <c r="A3" s="1105" t="s">
        <v>157</v>
      </c>
      <c r="B3" s="1108" t="s">
        <v>162</v>
      </c>
      <c r="C3" s="1109"/>
      <c r="D3" s="1109"/>
      <c r="E3" s="1108" t="s">
        <v>163</v>
      </c>
      <c r="F3" s="1109"/>
      <c r="G3" s="1109"/>
      <c r="H3" s="1105" t="s">
        <v>13</v>
      </c>
      <c r="I3" s="1105"/>
      <c r="J3" s="1105"/>
    </row>
    <row r="4" spans="1:10" x14ac:dyDescent="0.25">
      <c r="A4" s="1110"/>
      <c r="B4" s="110" t="s">
        <v>29</v>
      </c>
      <c r="C4" s="110" t="s">
        <v>30</v>
      </c>
      <c r="D4" s="110" t="s">
        <v>28</v>
      </c>
      <c r="E4" s="111" t="s">
        <v>29</v>
      </c>
      <c r="F4" s="111" t="s">
        <v>30</v>
      </c>
      <c r="G4" s="111" t="s">
        <v>28</v>
      </c>
      <c r="H4" s="110" t="s">
        <v>29</v>
      </c>
      <c r="I4" s="110" t="s">
        <v>30</v>
      </c>
      <c r="J4" s="110" t="s">
        <v>28</v>
      </c>
    </row>
    <row r="5" spans="1:10" x14ac:dyDescent="0.25">
      <c r="A5" s="75" t="s">
        <v>149</v>
      </c>
      <c r="B5" s="75">
        <v>1.5</v>
      </c>
      <c r="C5" s="75">
        <v>1.5</v>
      </c>
      <c r="D5" s="75">
        <v>1.5</v>
      </c>
      <c r="E5" s="111">
        <v>1.5</v>
      </c>
      <c r="F5" s="111">
        <v>1.5</v>
      </c>
      <c r="G5" s="111">
        <v>1.5</v>
      </c>
      <c r="H5" s="75">
        <f>B5+E5</f>
        <v>3</v>
      </c>
      <c r="I5" s="75">
        <f>C5+F5</f>
        <v>3</v>
      </c>
      <c r="J5" s="75">
        <f>D5+G5</f>
        <v>3</v>
      </c>
    </row>
    <row r="6" spans="1:10" x14ac:dyDescent="0.25">
      <c r="A6" s="75" t="s">
        <v>147</v>
      </c>
      <c r="B6" s="75">
        <v>2.5</v>
      </c>
      <c r="C6" s="75">
        <v>2.5</v>
      </c>
      <c r="D6" s="75">
        <v>2.5</v>
      </c>
      <c r="E6" s="111">
        <v>2.5</v>
      </c>
      <c r="F6" s="111">
        <v>2.5</v>
      </c>
      <c r="G6" s="111">
        <v>2.5</v>
      </c>
      <c r="H6" s="75">
        <f t="shared" ref="H6:H18" si="0">B6+E6</f>
        <v>5</v>
      </c>
      <c r="I6" s="75">
        <f t="shared" ref="I6:I18" si="1">C6+F6</f>
        <v>5</v>
      </c>
      <c r="J6" s="75">
        <f t="shared" ref="J6:J18" si="2">D6+G6</f>
        <v>5</v>
      </c>
    </row>
    <row r="7" spans="1:10" x14ac:dyDescent="0.25">
      <c r="A7" s="75" t="s">
        <v>148</v>
      </c>
      <c r="B7" s="75">
        <v>2</v>
      </c>
      <c r="C7" s="75">
        <v>2</v>
      </c>
      <c r="D7" s="75">
        <v>2</v>
      </c>
      <c r="E7" s="111">
        <v>2</v>
      </c>
      <c r="F7" s="111">
        <v>2</v>
      </c>
      <c r="G7" s="111">
        <v>2</v>
      </c>
      <c r="H7" s="75">
        <f t="shared" si="0"/>
        <v>4</v>
      </c>
      <c r="I7" s="75">
        <f t="shared" si="1"/>
        <v>4</v>
      </c>
      <c r="J7" s="75">
        <f t="shared" si="2"/>
        <v>4</v>
      </c>
    </row>
    <row r="8" spans="1:10" x14ac:dyDescent="0.25">
      <c r="A8" s="75" t="s">
        <v>150</v>
      </c>
      <c r="B8" s="75"/>
      <c r="C8" s="75">
        <v>3</v>
      </c>
      <c r="D8" s="75"/>
      <c r="E8" s="111"/>
      <c r="F8" s="111"/>
      <c r="G8" s="111"/>
      <c r="H8" s="75">
        <f t="shared" si="0"/>
        <v>0</v>
      </c>
      <c r="I8" s="75">
        <f t="shared" si="1"/>
        <v>3</v>
      </c>
      <c r="J8" s="75">
        <f t="shared" si="2"/>
        <v>0</v>
      </c>
    </row>
    <row r="9" spans="1:10" x14ac:dyDescent="0.25">
      <c r="A9" s="75" t="s">
        <v>153</v>
      </c>
      <c r="B9" s="75"/>
      <c r="C9" s="75"/>
      <c r="D9" s="75"/>
      <c r="E9" s="111"/>
      <c r="F9" s="111">
        <v>3</v>
      </c>
      <c r="G9" s="111"/>
      <c r="H9" s="75">
        <f t="shared" si="0"/>
        <v>0</v>
      </c>
      <c r="I9" s="75">
        <f t="shared" si="1"/>
        <v>3</v>
      </c>
      <c r="J9" s="75">
        <f t="shared" si="2"/>
        <v>0</v>
      </c>
    </row>
    <row r="10" spans="1:10" x14ac:dyDescent="0.25">
      <c r="A10" s="75" t="s">
        <v>151</v>
      </c>
      <c r="B10" s="75">
        <v>3</v>
      </c>
      <c r="C10" s="75"/>
      <c r="D10" s="75"/>
      <c r="E10" s="111"/>
      <c r="F10" s="111"/>
      <c r="G10" s="111"/>
      <c r="H10" s="75">
        <f t="shared" si="0"/>
        <v>3</v>
      </c>
      <c r="I10" s="75">
        <f t="shared" si="1"/>
        <v>0</v>
      </c>
      <c r="J10" s="75">
        <f t="shared" si="2"/>
        <v>0</v>
      </c>
    </row>
    <row r="11" spans="1:10" x14ac:dyDescent="0.25">
      <c r="A11" s="75" t="s">
        <v>154</v>
      </c>
      <c r="B11" s="75"/>
      <c r="C11" s="75"/>
      <c r="D11" s="75"/>
      <c r="E11" s="111">
        <v>3</v>
      </c>
      <c r="F11" s="111"/>
      <c r="G11" s="111"/>
      <c r="H11" s="75">
        <f t="shared" si="0"/>
        <v>3</v>
      </c>
      <c r="I11" s="75">
        <f t="shared" si="1"/>
        <v>0</v>
      </c>
      <c r="J11" s="75">
        <f t="shared" si="2"/>
        <v>0</v>
      </c>
    </row>
    <row r="12" spans="1:10" x14ac:dyDescent="0.25">
      <c r="A12" s="75" t="s">
        <v>155</v>
      </c>
      <c r="B12" s="75"/>
      <c r="C12" s="75"/>
      <c r="D12" s="75">
        <v>3</v>
      </c>
      <c r="E12" s="111"/>
      <c r="F12" s="111"/>
      <c r="G12" s="111">
        <v>1</v>
      </c>
      <c r="H12" s="75">
        <f t="shared" si="0"/>
        <v>0</v>
      </c>
      <c r="I12" s="75">
        <f t="shared" si="1"/>
        <v>0</v>
      </c>
      <c r="J12" s="75">
        <f t="shared" si="2"/>
        <v>4</v>
      </c>
    </row>
    <row r="13" spans="1:10" x14ac:dyDescent="0.25">
      <c r="A13" s="75" t="s">
        <v>156</v>
      </c>
      <c r="B13" s="75"/>
      <c r="C13" s="75"/>
      <c r="D13" s="75"/>
      <c r="E13" s="111"/>
      <c r="F13" s="111"/>
      <c r="G13" s="111">
        <v>2</v>
      </c>
      <c r="H13" s="75">
        <f t="shared" si="0"/>
        <v>0</v>
      </c>
      <c r="I13" s="75">
        <f t="shared" si="1"/>
        <v>0</v>
      </c>
      <c r="J13" s="75">
        <f t="shared" si="2"/>
        <v>2</v>
      </c>
    </row>
    <row r="14" spans="1:10" x14ac:dyDescent="0.25">
      <c r="A14" s="23" t="s">
        <v>54</v>
      </c>
      <c r="B14" s="23">
        <v>2.5</v>
      </c>
      <c r="C14" s="75">
        <v>2.5</v>
      </c>
      <c r="D14" s="75">
        <v>2.5</v>
      </c>
      <c r="E14" s="111">
        <v>2.5</v>
      </c>
      <c r="F14" s="111">
        <v>2.5</v>
      </c>
      <c r="G14" s="111">
        <v>2.5</v>
      </c>
      <c r="H14" s="75">
        <f t="shared" si="0"/>
        <v>5</v>
      </c>
      <c r="I14" s="75">
        <f t="shared" si="1"/>
        <v>5</v>
      </c>
      <c r="J14" s="23">
        <f t="shared" si="2"/>
        <v>5</v>
      </c>
    </row>
    <row r="15" spans="1:10" x14ac:dyDescent="0.25">
      <c r="A15" s="23" t="s">
        <v>55</v>
      </c>
      <c r="B15" s="23">
        <v>22</v>
      </c>
      <c r="C15" s="23">
        <v>22</v>
      </c>
      <c r="D15" s="23">
        <v>22</v>
      </c>
      <c r="E15" s="111">
        <v>22</v>
      </c>
      <c r="F15" s="111">
        <v>22</v>
      </c>
      <c r="G15" s="111">
        <v>22</v>
      </c>
      <c r="H15" s="23">
        <f t="shared" si="0"/>
        <v>44</v>
      </c>
      <c r="I15" s="23">
        <f t="shared" si="1"/>
        <v>44</v>
      </c>
      <c r="J15" s="23">
        <f t="shared" si="2"/>
        <v>44</v>
      </c>
    </row>
    <row r="16" spans="1:10" x14ac:dyDescent="0.25">
      <c r="A16" s="75" t="s">
        <v>34</v>
      </c>
      <c r="B16" s="23">
        <v>1</v>
      </c>
      <c r="C16" s="23">
        <v>1</v>
      </c>
      <c r="D16" s="23">
        <v>1</v>
      </c>
      <c r="E16" s="111">
        <v>1</v>
      </c>
      <c r="F16" s="111">
        <v>1</v>
      </c>
      <c r="G16" s="111">
        <v>1</v>
      </c>
      <c r="H16" s="23">
        <f t="shared" si="0"/>
        <v>2</v>
      </c>
      <c r="I16" s="23">
        <f t="shared" si="1"/>
        <v>2</v>
      </c>
      <c r="J16" s="23">
        <f t="shared" si="2"/>
        <v>2</v>
      </c>
    </row>
    <row r="17" spans="1:13" x14ac:dyDescent="0.25">
      <c r="A17" s="75" t="s">
        <v>23</v>
      </c>
      <c r="B17" s="23">
        <v>0.5</v>
      </c>
      <c r="C17" s="23">
        <v>0.5</v>
      </c>
      <c r="D17" s="23">
        <v>0.5</v>
      </c>
      <c r="E17" s="111">
        <v>0.5</v>
      </c>
      <c r="F17" s="111">
        <v>0.5</v>
      </c>
      <c r="G17" s="111">
        <v>0.5</v>
      </c>
      <c r="H17" s="23">
        <f t="shared" si="0"/>
        <v>1</v>
      </c>
      <c r="I17" s="23">
        <f t="shared" si="1"/>
        <v>1</v>
      </c>
      <c r="J17" s="23">
        <f t="shared" si="2"/>
        <v>1</v>
      </c>
    </row>
    <row r="18" spans="1:13" x14ac:dyDescent="0.25">
      <c r="A18" s="23" t="s">
        <v>27</v>
      </c>
      <c r="B18" s="23">
        <v>160</v>
      </c>
      <c r="C18" s="23">
        <v>160</v>
      </c>
      <c r="D18" s="23">
        <v>160</v>
      </c>
      <c r="E18" s="111"/>
      <c r="F18" s="111"/>
      <c r="G18" s="111"/>
      <c r="H18" s="23">
        <f t="shared" si="0"/>
        <v>160</v>
      </c>
      <c r="I18" s="23">
        <f t="shared" si="1"/>
        <v>160</v>
      </c>
      <c r="J18" s="23">
        <f t="shared" si="2"/>
        <v>160</v>
      </c>
    </row>
    <row r="19" spans="1:13" x14ac:dyDescent="0.25">
      <c r="A19" s="87" t="s">
        <v>80</v>
      </c>
      <c r="B19" s="87">
        <f>SUM(B5:B17)</f>
        <v>35</v>
      </c>
      <c r="C19" s="87">
        <f t="shared" ref="C19:J19" si="3">SUM(C5:C17)</f>
        <v>35</v>
      </c>
      <c r="D19" s="87">
        <f t="shared" si="3"/>
        <v>35</v>
      </c>
      <c r="E19" s="111">
        <f t="shared" si="3"/>
        <v>35</v>
      </c>
      <c r="F19" s="111">
        <f t="shared" si="3"/>
        <v>35</v>
      </c>
      <c r="G19" s="111">
        <f t="shared" si="3"/>
        <v>35</v>
      </c>
      <c r="H19" s="87">
        <f t="shared" si="3"/>
        <v>70</v>
      </c>
      <c r="I19" s="87">
        <f t="shared" si="3"/>
        <v>70</v>
      </c>
      <c r="J19" s="87">
        <f t="shared" si="3"/>
        <v>70</v>
      </c>
    </row>
    <row r="20" spans="1:13" s="35" customFormat="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</row>
    <row r="21" spans="1:13" s="35" customFormat="1" x14ac:dyDescent="0.25">
      <c r="A21" s="104" t="s">
        <v>87</v>
      </c>
      <c r="B21" s="14">
        <f>SUM(B5:B17)+B14+B14</f>
        <v>40</v>
      </c>
      <c r="C21" s="14">
        <f>SUM(C5:C17)+C14+C14</f>
        <v>40</v>
      </c>
      <c r="D21" s="14">
        <f>SUM(D5:D17)+D14+D14</f>
        <v>40</v>
      </c>
      <c r="E21" s="14">
        <f>SUM(E5:E17)-E15+E5+E6+(2*E14)</f>
        <v>22</v>
      </c>
      <c r="F21" s="14">
        <f>SUM(F5:F17)-F15+F5+F6+(2*F14)</f>
        <v>22</v>
      </c>
      <c r="G21" s="14">
        <f>SUM(G5:G17)-G15+G5+G6+(2*G14)</f>
        <v>22</v>
      </c>
      <c r="H21" s="14"/>
      <c r="I21" s="14"/>
      <c r="J21" s="14"/>
    </row>
    <row r="23" spans="1:13" x14ac:dyDescent="0.25">
      <c r="B23" s="100">
        <v>36</v>
      </c>
      <c r="C23" s="100">
        <v>32</v>
      </c>
    </row>
    <row r="25" spans="1:13" x14ac:dyDescent="0.25">
      <c r="A25" s="1105" t="s">
        <v>157</v>
      </c>
      <c r="B25" s="1108" t="s">
        <v>162</v>
      </c>
      <c r="C25" s="1109"/>
      <c r="D25" s="1109"/>
      <c r="E25" s="1108" t="s">
        <v>163</v>
      </c>
      <c r="F25" s="1109"/>
      <c r="G25" s="1109"/>
      <c r="H25" s="1105" t="s">
        <v>13</v>
      </c>
      <c r="I25" s="1105"/>
      <c r="J25" s="1105"/>
      <c r="K25" s="101" t="s">
        <v>159</v>
      </c>
      <c r="L25" s="101" t="s">
        <v>39</v>
      </c>
    </row>
    <row r="26" spans="1:13" x14ac:dyDescent="0.25">
      <c r="A26" s="1110"/>
      <c r="B26" s="88" t="s">
        <v>29</v>
      </c>
      <c r="C26" s="96" t="s">
        <v>30</v>
      </c>
      <c r="D26" s="92" t="s">
        <v>28</v>
      </c>
      <c r="E26" s="88" t="s">
        <v>29</v>
      </c>
      <c r="F26" s="96" t="s">
        <v>30</v>
      </c>
      <c r="G26" s="92" t="s">
        <v>28</v>
      </c>
      <c r="H26" s="88" t="s">
        <v>29</v>
      </c>
      <c r="I26" s="96" t="s">
        <v>30</v>
      </c>
      <c r="J26" s="92" t="s">
        <v>28</v>
      </c>
    </row>
    <row r="27" spans="1:13" x14ac:dyDescent="0.25">
      <c r="A27" s="75" t="s">
        <v>149</v>
      </c>
      <c r="B27" s="89">
        <f>B5*$B$23</f>
        <v>54</v>
      </c>
      <c r="C27" s="97">
        <f>C5*$B$23</f>
        <v>54</v>
      </c>
      <c r="D27" s="93">
        <f>D5*$B$23</f>
        <v>54</v>
      </c>
      <c r="E27" s="89">
        <f>E5*$C$23</f>
        <v>48</v>
      </c>
      <c r="F27" s="97">
        <f>F5*$C$23</f>
        <v>48</v>
      </c>
      <c r="G27" s="93">
        <f>G5*$C$23</f>
        <v>48</v>
      </c>
      <c r="H27" s="89">
        <f>B27+E27</f>
        <v>102</v>
      </c>
      <c r="I27" s="97">
        <f t="shared" ref="I27:I40" si="4">C27+F27</f>
        <v>102</v>
      </c>
      <c r="J27" s="93">
        <f t="shared" ref="J27:J40" si="5">D27+G27</f>
        <v>102</v>
      </c>
      <c r="K27">
        <v>136</v>
      </c>
      <c r="L27" s="102">
        <f>J27-K27</f>
        <v>-34</v>
      </c>
      <c r="M27" s="102">
        <f>L27+K27</f>
        <v>102</v>
      </c>
    </row>
    <row r="28" spans="1:13" x14ac:dyDescent="0.25">
      <c r="A28" s="75" t="s">
        <v>147</v>
      </c>
      <c r="B28" s="89">
        <f t="shared" ref="B28:D39" si="6">B6*$B$23</f>
        <v>90</v>
      </c>
      <c r="C28" s="97">
        <f t="shared" si="6"/>
        <v>90</v>
      </c>
      <c r="D28" s="93">
        <f t="shared" si="6"/>
        <v>90</v>
      </c>
      <c r="E28" s="89">
        <f t="shared" ref="E28:G39" si="7">E6*$C$23</f>
        <v>80</v>
      </c>
      <c r="F28" s="97">
        <f t="shared" si="7"/>
        <v>80</v>
      </c>
      <c r="G28" s="93">
        <f t="shared" si="7"/>
        <v>80</v>
      </c>
      <c r="H28" s="89">
        <f t="shared" ref="H28:H40" si="8">B28+E28</f>
        <v>170</v>
      </c>
      <c r="I28" s="97">
        <f t="shared" si="4"/>
        <v>170</v>
      </c>
      <c r="J28" s="93">
        <f t="shared" si="5"/>
        <v>170</v>
      </c>
      <c r="K28">
        <v>185</v>
      </c>
      <c r="L28" s="102">
        <f>J28-K28</f>
        <v>-15</v>
      </c>
      <c r="M28" s="102">
        <f t="shared" ref="M28:M40" si="9">L28+K28</f>
        <v>170</v>
      </c>
    </row>
    <row r="29" spans="1:13" x14ac:dyDescent="0.25">
      <c r="A29" s="75" t="s">
        <v>148</v>
      </c>
      <c r="B29" s="89">
        <f t="shared" si="6"/>
        <v>72</v>
      </c>
      <c r="C29" s="97">
        <f t="shared" si="6"/>
        <v>72</v>
      </c>
      <c r="D29" s="93">
        <f t="shared" si="6"/>
        <v>72</v>
      </c>
      <c r="E29" s="89">
        <f t="shared" si="7"/>
        <v>64</v>
      </c>
      <c r="F29" s="97">
        <f t="shared" si="7"/>
        <v>64</v>
      </c>
      <c r="G29" s="93">
        <f t="shared" si="7"/>
        <v>64</v>
      </c>
      <c r="H29" s="89">
        <f t="shared" si="8"/>
        <v>136</v>
      </c>
      <c r="I29" s="97">
        <f t="shared" si="4"/>
        <v>136</v>
      </c>
      <c r="J29" s="93">
        <f t="shared" si="5"/>
        <v>136</v>
      </c>
      <c r="K29">
        <v>156</v>
      </c>
      <c r="L29" s="102">
        <f>J29-K29</f>
        <v>-20</v>
      </c>
      <c r="M29" s="102">
        <f t="shared" si="9"/>
        <v>136</v>
      </c>
    </row>
    <row r="30" spans="1:13" x14ac:dyDescent="0.25">
      <c r="A30" s="75" t="s">
        <v>150</v>
      </c>
      <c r="B30" s="89">
        <f t="shared" si="6"/>
        <v>0</v>
      </c>
      <c r="C30" s="97">
        <f t="shared" si="6"/>
        <v>108</v>
      </c>
      <c r="D30" s="93">
        <f t="shared" si="6"/>
        <v>0</v>
      </c>
      <c r="E30" s="89">
        <f t="shared" si="7"/>
        <v>0</v>
      </c>
      <c r="F30" s="97">
        <f t="shared" si="7"/>
        <v>0</v>
      </c>
      <c r="G30" s="93">
        <f t="shared" si="7"/>
        <v>0</v>
      </c>
      <c r="H30" s="89">
        <f t="shared" si="8"/>
        <v>0</v>
      </c>
      <c r="I30" s="97">
        <f t="shared" si="4"/>
        <v>108</v>
      </c>
      <c r="J30" s="93">
        <f t="shared" si="5"/>
        <v>0</v>
      </c>
      <c r="K30">
        <v>144</v>
      </c>
      <c r="L30" s="102">
        <f>I30-K30</f>
        <v>-36</v>
      </c>
      <c r="M30" s="102">
        <f t="shared" si="9"/>
        <v>108</v>
      </c>
    </row>
    <row r="31" spans="1:13" x14ac:dyDescent="0.25">
      <c r="A31" s="75" t="s">
        <v>153</v>
      </c>
      <c r="B31" s="89">
        <f t="shared" si="6"/>
        <v>0</v>
      </c>
      <c r="C31" s="97">
        <f t="shared" si="6"/>
        <v>0</v>
      </c>
      <c r="D31" s="93">
        <f t="shared" si="6"/>
        <v>0</v>
      </c>
      <c r="E31" s="89">
        <f t="shared" si="7"/>
        <v>0</v>
      </c>
      <c r="F31" s="97">
        <f t="shared" si="7"/>
        <v>96</v>
      </c>
      <c r="G31" s="93">
        <f t="shared" si="7"/>
        <v>0</v>
      </c>
      <c r="H31" s="89">
        <f t="shared" si="8"/>
        <v>0</v>
      </c>
      <c r="I31" s="97">
        <f t="shared" si="4"/>
        <v>96</v>
      </c>
      <c r="J31" s="93">
        <f t="shared" si="5"/>
        <v>0</v>
      </c>
      <c r="K31">
        <v>96</v>
      </c>
      <c r="L31" s="102">
        <f>I31-K31</f>
        <v>0</v>
      </c>
      <c r="M31" s="102">
        <f t="shared" si="9"/>
        <v>96</v>
      </c>
    </row>
    <row r="32" spans="1:13" x14ac:dyDescent="0.25">
      <c r="A32" s="75" t="s">
        <v>151</v>
      </c>
      <c r="B32" s="89">
        <f t="shared" si="6"/>
        <v>108</v>
      </c>
      <c r="C32" s="97">
        <f t="shared" si="6"/>
        <v>0</v>
      </c>
      <c r="D32" s="93">
        <f t="shared" si="6"/>
        <v>0</v>
      </c>
      <c r="E32" s="89">
        <f t="shared" si="7"/>
        <v>0</v>
      </c>
      <c r="F32" s="97">
        <f t="shared" si="7"/>
        <v>0</v>
      </c>
      <c r="G32" s="93">
        <f t="shared" si="7"/>
        <v>0</v>
      </c>
      <c r="H32" s="89">
        <f t="shared" si="8"/>
        <v>108</v>
      </c>
      <c r="I32" s="97">
        <f t="shared" si="4"/>
        <v>0</v>
      </c>
      <c r="J32" s="93">
        <f t="shared" si="5"/>
        <v>0</v>
      </c>
      <c r="K32">
        <v>144</v>
      </c>
      <c r="L32" s="102">
        <f>H32-K32</f>
        <v>-36</v>
      </c>
      <c r="M32" s="102">
        <f t="shared" si="9"/>
        <v>108</v>
      </c>
    </row>
    <row r="33" spans="1:13" x14ac:dyDescent="0.25">
      <c r="A33" s="75" t="s">
        <v>154</v>
      </c>
      <c r="B33" s="89">
        <f t="shared" si="6"/>
        <v>0</v>
      </c>
      <c r="C33" s="97">
        <f t="shared" si="6"/>
        <v>0</v>
      </c>
      <c r="D33" s="93">
        <f t="shared" si="6"/>
        <v>0</v>
      </c>
      <c r="E33" s="89">
        <f t="shared" si="7"/>
        <v>96</v>
      </c>
      <c r="F33" s="97">
        <f t="shared" si="7"/>
        <v>0</v>
      </c>
      <c r="G33" s="93">
        <f t="shared" si="7"/>
        <v>0</v>
      </c>
      <c r="H33" s="89">
        <f t="shared" si="8"/>
        <v>96</v>
      </c>
      <c r="I33" s="97">
        <f t="shared" si="4"/>
        <v>0</v>
      </c>
      <c r="J33" s="93">
        <f t="shared" si="5"/>
        <v>0</v>
      </c>
      <c r="K33">
        <v>96</v>
      </c>
      <c r="L33" s="102">
        <f>H33-K33</f>
        <v>0</v>
      </c>
      <c r="M33" s="102">
        <f t="shared" si="9"/>
        <v>96</v>
      </c>
    </row>
    <row r="34" spans="1:13" x14ac:dyDescent="0.25">
      <c r="A34" s="75" t="s">
        <v>155</v>
      </c>
      <c r="B34" s="89">
        <f t="shared" si="6"/>
        <v>0</v>
      </c>
      <c r="C34" s="97">
        <f t="shared" si="6"/>
        <v>0</v>
      </c>
      <c r="D34" s="93">
        <f t="shared" si="6"/>
        <v>108</v>
      </c>
      <c r="E34" s="89">
        <f t="shared" si="7"/>
        <v>0</v>
      </c>
      <c r="F34" s="97">
        <f t="shared" si="7"/>
        <v>0</v>
      </c>
      <c r="G34" s="93">
        <f t="shared" si="7"/>
        <v>32</v>
      </c>
      <c r="H34" s="89">
        <f t="shared" si="8"/>
        <v>0</v>
      </c>
      <c r="I34" s="97">
        <f t="shared" si="4"/>
        <v>0</v>
      </c>
      <c r="J34" s="93">
        <f t="shared" si="5"/>
        <v>140</v>
      </c>
      <c r="K34">
        <v>192</v>
      </c>
      <c r="L34" s="102">
        <f>J34-K34</f>
        <v>-52</v>
      </c>
      <c r="M34" s="102">
        <f t="shared" si="9"/>
        <v>140</v>
      </c>
    </row>
    <row r="35" spans="1:13" x14ac:dyDescent="0.25">
      <c r="A35" s="75" t="s">
        <v>156</v>
      </c>
      <c r="B35" s="89">
        <f t="shared" si="6"/>
        <v>0</v>
      </c>
      <c r="C35" s="97">
        <f t="shared" si="6"/>
        <v>0</v>
      </c>
      <c r="D35" s="93">
        <f t="shared" si="6"/>
        <v>0</v>
      </c>
      <c r="E35" s="89">
        <f t="shared" si="7"/>
        <v>0</v>
      </c>
      <c r="F35" s="97">
        <f t="shared" si="7"/>
        <v>0</v>
      </c>
      <c r="G35" s="93">
        <f t="shared" si="7"/>
        <v>64</v>
      </c>
      <c r="H35" s="89">
        <f t="shared" si="8"/>
        <v>0</v>
      </c>
      <c r="I35" s="97">
        <f t="shared" si="4"/>
        <v>0</v>
      </c>
      <c r="J35" s="93">
        <f t="shared" si="5"/>
        <v>64</v>
      </c>
      <c r="K35">
        <v>48</v>
      </c>
      <c r="L35" s="102">
        <f>J35-K35</f>
        <v>16</v>
      </c>
      <c r="M35" s="102">
        <f t="shared" si="9"/>
        <v>64</v>
      </c>
    </row>
    <row r="36" spans="1:13" x14ac:dyDescent="0.25">
      <c r="A36" s="23" t="s">
        <v>54</v>
      </c>
      <c r="B36" s="89">
        <f t="shared" si="6"/>
        <v>90</v>
      </c>
      <c r="C36" s="97">
        <f t="shared" si="6"/>
        <v>90</v>
      </c>
      <c r="D36" s="93">
        <f t="shared" si="6"/>
        <v>90</v>
      </c>
      <c r="E36" s="89">
        <f t="shared" si="7"/>
        <v>80</v>
      </c>
      <c r="F36" s="97">
        <f t="shared" si="7"/>
        <v>80</v>
      </c>
      <c r="G36" s="93">
        <f t="shared" si="7"/>
        <v>80</v>
      </c>
      <c r="H36" s="89">
        <f t="shared" si="8"/>
        <v>170</v>
      </c>
      <c r="I36" s="97">
        <f t="shared" si="4"/>
        <v>170</v>
      </c>
      <c r="J36" s="94">
        <f t="shared" si="5"/>
        <v>170</v>
      </c>
      <c r="K36" s="1106">
        <v>1561</v>
      </c>
      <c r="L36" s="1107">
        <f>SUM(H36:H37)-K36</f>
        <v>105</v>
      </c>
      <c r="M36" s="102">
        <f t="shared" si="9"/>
        <v>1666</v>
      </c>
    </row>
    <row r="37" spans="1:13" x14ac:dyDescent="0.25">
      <c r="A37" s="23" t="s">
        <v>55</v>
      </c>
      <c r="B37" s="89">
        <f t="shared" si="6"/>
        <v>792</v>
      </c>
      <c r="C37" s="97">
        <f t="shared" si="6"/>
        <v>792</v>
      </c>
      <c r="D37" s="93">
        <f t="shared" si="6"/>
        <v>792</v>
      </c>
      <c r="E37" s="89">
        <f t="shared" si="7"/>
        <v>704</v>
      </c>
      <c r="F37" s="97">
        <f t="shared" si="7"/>
        <v>704</v>
      </c>
      <c r="G37" s="93">
        <f t="shared" si="7"/>
        <v>704</v>
      </c>
      <c r="H37" s="90">
        <f t="shared" si="8"/>
        <v>1496</v>
      </c>
      <c r="I37" s="98">
        <f t="shared" si="4"/>
        <v>1496</v>
      </c>
      <c r="J37" s="94">
        <f t="shared" si="5"/>
        <v>1496</v>
      </c>
      <c r="K37" s="1106"/>
      <c r="L37" s="1107"/>
      <c r="M37" s="102">
        <f t="shared" si="9"/>
        <v>0</v>
      </c>
    </row>
    <row r="38" spans="1:13" x14ac:dyDescent="0.25">
      <c r="A38" s="75" t="s">
        <v>34</v>
      </c>
      <c r="B38" s="89">
        <f t="shared" si="6"/>
        <v>36</v>
      </c>
      <c r="C38" s="97">
        <f t="shared" si="6"/>
        <v>36</v>
      </c>
      <c r="D38" s="93">
        <f t="shared" si="6"/>
        <v>36</v>
      </c>
      <c r="E38" s="89">
        <f t="shared" si="7"/>
        <v>32</v>
      </c>
      <c r="F38" s="97">
        <f t="shared" si="7"/>
        <v>32</v>
      </c>
      <c r="G38" s="93">
        <f t="shared" si="7"/>
        <v>32</v>
      </c>
      <c r="H38" s="90">
        <f t="shared" si="8"/>
        <v>68</v>
      </c>
      <c r="I38" s="98">
        <f t="shared" si="4"/>
        <v>68</v>
      </c>
      <c r="J38" s="94">
        <f t="shared" si="5"/>
        <v>68</v>
      </c>
      <c r="K38">
        <v>0</v>
      </c>
      <c r="L38" s="102">
        <f>J38-K38</f>
        <v>68</v>
      </c>
      <c r="M38" s="102">
        <f t="shared" si="9"/>
        <v>68</v>
      </c>
    </row>
    <row r="39" spans="1:13" x14ac:dyDescent="0.25">
      <c r="A39" s="75" t="s">
        <v>23</v>
      </c>
      <c r="B39" s="89">
        <f t="shared" si="6"/>
        <v>18</v>
      </c>
      <c r="C39" s="97">
        <f t="shared" si="6"/>
        <v>18</v>
      </c>
      <c r="D39" s="93">
        <f t="shared" si="6"/>
        <v>18</v>
      </c>
      <c r="E39" s="89">
        <f t="shared" si="7"/>
        <v>16</v>
      </c>
      <c r="F39" s="97">
        <f t="shared" si="7"/>
        <v>16</v>
      </c>
      <c r="G39" s="93">
        <f t="shared" si="7"/>
        <v>16</v>
      </c>
      <c r="H39" s="90">
        <f t="shared" si="8"/>
        <v>34</v>
      </c>
      <c r="I39" s="98">
        <f t="shared" si="4"/>
        <v>34</v>
      </c>
      <c r="J39" s="94">
        <f t="shared" si="5"/>
        <v>34</v>
      </c>
      <c r="K39">
        <v>0</v>
      </c>
      <c r="L39" s="102">
        <f>J39-K39</f>
        <v>34</v>
      </c>
      <c r="M39" s="102">
        <f t="shared" si="9"/>
        <v>34</v>
      </c>
    </row>
    <row r="40" spans="1:13" x14ac:dyDescent="0.25">
      <c r="A40" s="23" t="s">
        <v>27</v>
      </c>
      <c r="B40" s="90">
        <v>160</v>
      </c>
      <c r="C40" s="97">
        <v>160</v>
      </c>
      <c r="D40" s="94">
        <v>160</v>
      </c>
      <c r="E40" s="90"/>
      <c r="F40" s="98"/>
      <c r="G40" s="94"/>
      <c r="H40" s="90">
        <f t="shared" si="8"/>
        <v>160</v>
      </c>
      <c r="I40" s="98">
        <f t="shared" si="4"/>
        <v>160</v>
      </c>
      <c r="J40" s="94">
        <f t="shared" si="5"/>
        <v>160</v>
      </c>
      <c r="K40">
        <v>160</v>
      </c>
      <c r="L40" s="102">
        <f>J40-K40</f>
        <v>0</v>
      </c>
      <c r="M40" s="102">
        <f t="shared" si="9"/>
        <v>160</v>
      </c>
    </row>
    <row r="41" spans="1:13" x14ac:dyDescent="0.25">
      <c r="A41" s="87" t="s">
        <v>80</v>
      </c>
      <c r="B41" s="91">
        <f>SUM(B27:B39)</f>
        <v>1260</v>
      </c>
      <c r="C41" s="99">
        <f t="shared" ref="C41:J41" si="10">SUM(C27:C39)</f>
        <v>1260</v>
      </c>
      <c r="D41" s="95">
        <f t="shared" si="10"/>
        <v>1260</v>
      </c>
      <c r="E41" s="91">
        <f t="shared" si="10"/>
        <v>1120</v>
      </c>
      <c r="F41" s="99">
        <f t="shared" si="10"/>
        <v>1120</v>
      </c>
      <c r="G41" s="95">
        <f t="shared" si="10"/>
        <v>1120</v>
      </c>
      <c r="H41" s="91">
        <f t="shared" si="10"/>
        <v>2380</v>
      </c>
      <c r="I41" s="99">
        <f t="shared" si="10"/>
        <v>2380</v>
      </c>
      <c r="J41" s="95">
        <f t="shared" si="10"/>
        <v>2380</v>
      </c>
      <c r="L41" s="102">
        <f>SUM(L27:L40)</f>
        <v>30</v>
      </c>
      <c r="M41" s="102">
        <f>SUM(M27:M39)</f>
        <v>2788</v>
      </c>
    </row>
    <row r="43" spans="1:13" x14ac:dyDescent="0.25">
      <c r="I43" s="1111" t="s">
        <v>160</v>
      </c>
      <c r="J43" s="1111"/>
    </row>
    <row r="44" spans="1:13" x14ac:dyDescent="0.25">
      <c r="F44" s="103">
        <f>H44/H46</f>
        <v>0.25102543068088595</v>
      </c>
      <c r="G44" s="10" t="s">
        <v>106</v>
      </c>
      <c r="H44" s="102">
        <f>SUM(M27:M31)</f>
        <v>612</v>
      </c>
      <c r="I44" s="102">
        <f>SUM(M27:M31,M38:M39)</f>
        <v>714</v>
      </c>
      <c r="J44" s="61">
        <f>I44/I46</f>
        <v>0.2811023622047244</v>
      </c>
    </row>
    <row r="45" spans="1:13" x14ac:dyDescent="0.25">
      <c r="F45" s="61">
        <f>H45/H46</f>
        <v>0.74897456931911399</v>
      </c>
      <c r="G45" s="10" t="s">
        <v>107</v>
      </c>
      <c r="H45" s="102">
        <f>M36+M40</f>
        <v>1826</v>
      </c>
      <c r="I45" s="102">
        <f>M36+M40</f>
        <v>1826</v>
      </c>
      <c r="J45" s="61">
        <f>I45/I46</f>
        <v>0.7188976377952756</v>
      </c>
    </row>
    <row r="46" spans="1:13" x14ac:dyDescent="0.25">
      <c r="H46" s="102">
        <f>SUM(H44:H45)</f>
        <v>2438</v>
      </c>
      <c r="I46" s="102">
        <f>SUM(I44:I45)</f>
        <v>2540</v>
      </c>
    </row>
    <row r="47" spans="1:13" x14ac:dyDescent="0.25">
      <c r="H47" s="1111" t="s">
        <v>161</v>
      </c>
      <c r="I47" s="1112"/>
    </row>
  </sheetData>
  <mergeCells count="13">
    <mergeCell ref="I43:J43"/>
    <mergeCell ref="H47:I47"/>
    <mergeCell ref="A25:A26"/>
    <mergeCell ref="B25:D25"/>
    <mergeCell ref="E25:G25"/>
    <mergeCell ref="H25:J25"/>
    <mergeCell ref="A1:H1"/>
    <mergeCell ref="H3:J3"/>
    <mergeCell ref="K36:K37"/>
    <mergeCell ref="L36:L37"/>
    <mergeCell ref="B3:D3"/>
    <mergeCell ref="E3:G3"/>
    <mergeCell ref="A3:A4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AG60"/>
  <sheetViews>
    <sheetView topLeftCell="X1" workbookViewId="0">
      <selection activeCell="S15" sqref="S15:S25"/>
    </sheetView>
  </sheetViews>
  <sheetFormatPr defaultRowHeight="13.2" x14ac:dyDescent="0.25"/>
  <cols>
    <col min="1" max="1" width="44" bestFit="1" customWidth="1"/>
    <col min="7" max="7" width="10.109375" customWidth="1"/>
    <col min="12" max="12" width="9.109375" hidden="1" customWidth="1"/>
    <col min="13" max="13" width="44" bestFit="1" customWidth="1"/>
    <col min="24" max="24" width="44" bestFit="1" customWidth="1"/>
  </cols>
  <sheetData>
    <row r="2" spans="1:33" ht="43.5" customHeight="1" x14ac:dyDescent="0.25">
      <c r="A2" s="1117" t="s">
        <v>228</v>
      </c>
      <c r="B2" s="1118"/>
      <c r="C2" s="1118"/>
      <c r="D2" s="1118"/>
      <c r="E2" s="1118"/>
      <c r="F2" s="1118"/>
      <c r="G2" s="1118"/>
      <c r="H2" s="1118"/>
      <c r="I2" s="1118"/>
      <c r="J2" s="1118"/>
      <c r="L2">
        <v>32</v>
      </c>
      <c r="M2" s="1117" t="s">
        <v>229</v>
      </c>
      <c r="N2" s="1118"/>
      <c r="O2" s="1118"/>
      <c r="P2" s="1118"/>
      <c r="Q2" s="1118"/>
      <c r="R2" s="1118"/>
      <c r="S2" s="1118"/>
      <c r="T2" s="1118"/>
      <c r="U2" s="1118"/>
      <c r="V2" s="1118"/>
      <c r="X2" s="1117" t="s">
        <v>230</v>
      </c>
      <c r="Y2" s="1118"/>
      <c r="Z2" s="1118"/>
      <c r="AA2" s="1118"/>
      <c r="AB2" s="1118"/>
      <c r="AC2" s="1118"/>
      <c r="AD2" s="1118"/>
      <c r="AE2" s="1118"/>
      <c r="AF2" s="1118"/>
      <c r="AG2" s="1118"/>
    </row>
    <row r="3" spans="1:33" ht="25.5" customHeight="1" x14ac:dyDescent="0.25">
      <c r="A3" s="1116" t="s">
        <v>245</v>
      </c>
      <c r="B3" s="1116" t="s">
        <v>246</v>
      </c>
      <c r="C3" s="1116"/>
      <c r="D3" s="1116"/>
      <c r="E3" s="1116"/>
      <c r="G3" s="1116" t="s">
        <v>247</v>
      </c>
      <c r="H3" s="1116"/>
      <c r="I3" s="1116"/>
      <c r="J3" s="1116"/>
      <c r="L3">
        <v>36</v>
      </c>
      <c r="M3" s="1119" t="s">
        <v>245</v>
      </c>
      <c r="N3" s="1113" t="s">
        <v>246</v>
      </c>
      <c r="O3" s="1114"/>
      <c r="P3" s="1114"/>
      <c r="Q3" s="1115"/>
      <c r="S3" s="1113" t="s">
        <v>247</v>
      </c>
      <c r="T3" s="1114"/>
      <c r="U3" s="1114"/>
      <c r="V3" s="1115"/>
      <c r="X3" s="1119" t="s">
        <v>245</v>
      </c>
      <c r="Y3" s="1113" t="s">
        <v>246</v>
      </c>
      <c r="Z3" s="1114"/>
      <c r="AA3" s="1114"/>
      <c r="AB3" s="1115"/>
      <c r="AC3" s="35"/>
      <c r="AD3" s="1113" t="s">
        <v>247</v>
      </c>
      <c r="AE3" s="1114"/>
      <c r="AF3" s="1114"/>
      <c r="AG3" s="1115"/>
    </row>
    <row r="4" spans="1:33" ht="26.4" x14ac:dyDescent="0.25">
      <c r="A4" s="1116"/>
      <c r="B4" s="144" t="s">
        <v>90</v>
      </c>
      <c r="C4" s="292" t="s">
        <v>89</v>
      </c>
      <c r="D4" s="28" t="s">
        <v>91</v>
      </c>
      <c r="E4" s="24" t="s">
        <v>13</v>
      </c>
      <c r="F4" s="25" t="s">
        <v>86</v>
      </c>
      <c r="G4" s="144" t="s">
        <v>90</v>
      </c>
      <c r="H4" s="292" t="s">
        <v>89</v>
      </c>
      <c r="I4" s="28" t="s">
        <v>91</v>
      </c>
      <c r="J4" s="24" t="s">
        <v>13</v>
      </c>
      <c r="M4" s="1120"/>
      <c r="N4" s="144" t="s">
        <v>90</v>
      </c>
      <c r="O4" s="292" t="s">
        <v>89</v>
      </c>
      <c r="P4" s="28" t="s">
        <v>91</v>
      </c>
      <c r="Q4" s="24" t="s">
        <v>13</v>
      </c>
      <c r="R4" s="25" t="s">
        <v>86</v>
      </c>
      <c r="S4" s="144" t="s">
        <v>90</v>
      </c>
      <c r="T4" s="292" t="s">
        <v>89</v>
      </c>
      <c r="U4" s="28" t="s">
        <v>91</v>
      </c>
      <c r="V4" s="24" t="s">
        <v>13</v>
      </c>
      <c r="X4" s="1120"/>
      <c r="Y4" s="144" t="s">
        <v>90</v>
      </c>
      <c r="Z4" s="292" t="s">
        <v>89</v>
      </c>
      <c r="AA4" s="112" t="s">
        <v>91</v>
      </c>
      <c r="AB4" s="113" t="s">
        <v>13</v>
      </c>
      <c r="AC4" s="25" t="s">
        <v>86</v>
      </c>
      <c r="AD4" s="144" t="s">
        <v>90</v>
      </c>
      <c r="AE4" s="292" t="s">
        <v>89</v>
      </c>
      <c r="AF4" s="112" t="s">
        <v>91</v>
      </c>
      <c r="AG4" s="113" t="s">
        <v>13</v>
      </c>
    </row>
    <row r="5" spans="1:33" x14ac:dyDescent="0.25">
      <c r="A5" s="23" t="s">
        <v>232</v>
      </c>
      <c r="B5" s="23">
        <f>G5*$L$3</f>
        <v>144</v>
      </c>
      <c r="C5" s="293">
        <f>H5*$L$3</f>
        <v>0</v>
      </c>
      <c r="D5" s="23">
        <f>I5*$L$2</f>
        <v>0</v>
      </c>
      <c r="E5" s="23">
        <f>SUM(B5:D5)</f>
        <v>144</v>
      </c>
      <c r="F5" s="108">
        <v>108</v>
      </c>
      <c r="G5" s="23">
        <v>4</v>
      </c>
      <c r="H5" s="293">
        <v>0</v>
      </c>
      <c r="I5" s="23">
        <v>0</v>
      </c>
      <c r="J5" s="23">
        <f>SUM(G5:I5)</f>
        <v>4</v>
      </c>
      <c r="M5" s="3" t="s">
        <v>232</v>
      </c>
      <c r="N5" s="23">
        <f>S5*$L$3</f>
        <v>144</v>
      </c>
      <c r="O5" s="293">
        <f>T5*$L$3</f>
        <v>0</v>
      </c>
      <c r="P5" s="23">
        <f>U5*$L$2</f>
        <v>0</v>
      </c>
      <c r="Q5" s="23">
        <f>SUM(N5:P5)</f>
        <v>144</v>
      </c>
      <c r="R5" s="108">
        <v>108</v>
      </c>
      <c r="S5" s="23">
        <v>4</v>
      </c>
      <c r="T5" s="293">
        <v>0</v>
      </c>
      <c r="U5" s="23">
        <v>0</v>
      </c>
      <c r="V5" s="23">
        <f>SUM(S5:U5)</f>
        <v>4</v>
      </c>
      <c r="X5" s="3" t="s">
        <v>232</v>
      </c>
      <c r="Y5" s="23">
        <f>AD5*$L$3</f>
        <v>144</v>
      </c>
      <c r="Z5" s="293">
        <f>AE5*$L$3</f>
        <v>0</v>
      </c>
      <c r="AA5" s="23">
        <f>AF5*$L$2</f>
        <v>0</v>
      </c>
      <c r="AB5" s="23">
        <f>SUM(Y5:AA5)</f>
        <v>144</v>
      </c>
      <c r="AC5" s="108">
        <v>108</v>
      </c>
      <c r="AD5" s="23">
        <v>4</v>
      </c>
      <c r="AE5" s="293">
        <v>0</v>
      </c>
      <c r="AF5" s="23">
        <v>0</v>
      </c>
      <c r="AG5" s="23">
        <f>SUM(AD5:AF5)</f>
        <v>4</v>
      </c>
    </row>
    <row r="6" spans="1:33" x14ac:dyDescent="0.25">
      <c r="A6" s="23" t="s">
        <v>231</v>
      </c>
      <c r="B6" s="23"/>
      <c r="C6" s="293"/>
      <c r="D6" s="23"/>
      <c r="E6" s="23"/>
      <c r="F6" s="108"/>
      <c r="G6" s="23"/>
      <c r="H6" s="293"/>
      <c r="I6" s="23"/>
      <c r="J6" s="23"/>
      <c r="M6" s="145" t="s">
        <v>231</v>
      </c>
      <c r="N6" s="23"/>
      <c r="O6" s="293"/>
      <c r="P6" s="23"/>
      <c r="Q6" s="23"/>
      <c r="R6" s="108"/>
      <c r="S6" s="23"/>
      <c r="T6" s="293"/>
      <c r="U6" s="23"/>
      <c r="V6" s="23"/>
      <c r="X6" s="145" t="s">
        <v>231</v>
      </c>
      <c r="Y6" s="23"/>
      <c r="Z6" s="293"/>
      <c r="AA6" s="23"/>
      <c r="AB6" s="23"/>
      <c r="AC6" s="108"/>
      <c r="AD6" s="23"/>
      <c r="AE6" s="293"/>
      <c r="AF6" s="23"/>
      <c r="AG6" s="23"/>
    </row>
    <row r="7" spans="1:33" x14ac:dyDescent="0.25">
      <c r="A7" s="143" t="s">
        <v>234</v>
      </c>
      <c r="B7" s="23">
        <f>G7*$L$3</f>
        <v>108</v>
      </c>
      <c r="C7" s="293">
        <f>H7*$L$3</f>
        <v>54</v>
      </c>
      <c r="D7" s="23">
        <f t="shared" ref="D7:D13" si="0">I7*$L$2</f>
        <v>0</v>
      </c>
      <c r="E7" s="23">
        <f t="shared" ref="E7:E13" si="1">SUM(B7:D7)</f>
        <v>162</v>
      </c>
      <c r="F7" s="108">
        <v>162</v>
      </c>
      <c r="G7" s="23">
        <v>3</v>
      </c>
      <c r="H7" s="293">
        <v>1.5</v>
      </c>
      <c r="I7" s="23">
        <v>0</v>
      </c>
      <c r="J7" s="23">
        <f t="shared" ref="J7:J13" si="2">SUM(G7:I7)</f>
        <v>4.5</v>
      </c>
      <c r="M7" s="146" t="s">
        <v>234</v>
      </c>
      <c r="N7" s="23">
        <f>S7*$L$3</f>
        <v>108</v>
      </c>
      <c r="O7" s="293">
        <f>T7*$L$3</f>
        <v>54</v>
      </c>
      <c r="P7" s="23">
        <f t="shared" ref="P7:P13" si="3">U7*$L$2</f>
        <v>0</v>
      </c>
      <c r="Q7" s="23">
        <f t="shared" ref="Q7:Q13" si="4">SUM(N7:P7)</f>
        <v>162</v>
      </c>
      <c r="R7" s="108">
        <v>162</v>
      </c>
      <c r="S7" s="23">
        <v>3</v>
      </c>
      <c r="T7" s="293">
        <v>1.5</v>
      </c>
      <c r="U7" s="23">
        <v>0</v>
      </c>
      <c r="V7" s="23">
        <f t="shared" ref="V7:V14" si="5">SUM(S7:U7)</f>
        <v>4.5</v>
      </c>
      <c r="X7" s="146" t="s">
        <v>234</v>
      </c>
      <c r="Y7" s="23">
        <f>AD7*$L$3</f>
        <v>108</v>
      </c>
      <c r="Z7" s="293">
        <f>AE7*$L$3</f>
        <v>54</v>
      </c>
      <c r="AA7" s="23">
        <f t="shared" ref="AA7:AA13" si="6">AF7*$L$2</f>
        <v>0</v>
      </c>
      <c r="AB7" s="23">
        <f t="shared" ref="AB7:AB13" si="7">SUM(Y7:AA7)</f>
        <v>162</v>
      </c>
      <c r="AC7" s="108">
        <v>162</v>
      </c>
      <c r="AD7" s="23">
        <v>3</v>
      </c>
      <c r="AE7" s="293">
        <v>1.5</v>
      </c>
      <c r="AF7" s="23">
        <v>0</v>
      </c>
      <c r="AG7" s="23">
        <f t="shared" ref="AG7:AG14" si="8">SUM(AD7:AF7)</f>
        <v>4.5</v>
      </c>
    </row>
    <row r="8" spans="1:33" x14ac:dyDescent="0.25">
      <c r="A8" s="143" t="s">
        <v>233</v>
      </c>
      <c r="B8" s="23">
        <f>G8*$L$3</f>
        <v>108</v>
      </c>
      <c r="C8" s="293">
        <f>H8*$L$3</f>
        <v>36</v>
      </c>
      <c r="D8" s="23">
        <f t="shared" si="0"/>
        <v>0</v>
      </c>
      <c r="E8" s="23">
        <f t="shared" si="1"/>
        <v>144</v>
      </c>
      <c r="F8" s="35">
        <v>108</v>
      </c>
      <c r="G8" s="23">
        <v>3</v>
      </c>
      <c r="H8" s="293">
        <v>1</v>
      </c>
      <c r="I8" s="23">
        <v>0</v>
      </c>
      <c r="J8" s="23">
        <f t="shared" si="2"/>
        <v>4</v>
      </c>
      <c r="M8" s="146" t="s">
        <v>233</v>
      </c>
      <c r="N8" s="23">
        <f>S8*$L$3</f>
        <v>108</v>
      </c>
      <c r="O8" s="293">
        <f>T8*$L$3</f>
        <v>36</v>
      </c>
      <c r="P8" s="23">
        <f t="shared" si="3"/>
        <v>0</v>
      </c>
      <c r="Q8" s="23">
        <f t="shared" si="4"/>
        <v>144</v>
      </c>
      <c r="R8" s="35">
        <v>108</v>
      </c>
      <c r="S8" s="23">
        <v>3</v>
      </c>
      <c r="T8" s="293">
        <v>1</v>
      </c>
      <c r="U8" s="23">
        <v>0</v>
      </c>
      <c r="V8" s="23">
        <f t="shared" si="5"/>
        <v>4</v>
      </c>
      <c r="X8" s="146" t="s">
        <v>233</v>
      </c>
      <c r="Y8" s="23">
        <f>AD8*$L$3</f>
        <v>108</v>
      </c>
      <c r="Z8" s="293">
        <f>AE8*$L$3</f>
        <v>36</v>
      </c>
      <c r="AA8" s="23">
        <f t="shared" si="6"/>
        <v>0</v>
      </c>
      <c r="AB8" s="23">
        <f t="shared" si="7"/>
        <v>144</v>
      </c>
      <c r="AC8" s="35">
        <v>108</v>
      </c>
      <c r="AD8" s="23">
        <v>3</v>
      </c>
      <c r="AE8" s="293">
        <v>1</v>
      </c>
      <c r="AF8" s="23">
        <v>0</v>
      </c>
      <c r="AG8" s="23">
        <f t="shared" si="8"/>
        <v>4</v>
      </c>
    </row>
    <row r="9" spans="1:33" x14ac:dyDescent="0.25">
      <c r="A9" s="143" t="s">
        <v>26</v>
      </c>
      <c r="B9" s="23">
        <f t="shared" ref="B9:C13" si="9">G9*$L$3</f>
        <v>36</v>
      </c>
      <c r="C9" s="293">
        <f t="shared" si="9"/>
        <v>36</v>
      </c>
      <c r="D9" s="23">
        <f t="shared" si="0"/>
        <v>0</v>
      </c>
      <c r="E9" s="23">
        <f t="shared" si="1"/>
        <v>72</v>
      </c>
      <c r="F9" s="108">
        <v>126</v>
      </c>
      <c r="G9" s="23">
        <v>1</v>
      </c>
      <c r="H9" s="293">
        <v>1</v>
      </c>
      <c r="I9" s="23">
        <v>0</v>
      </c>
      <c r="J9" s="23">
        <f t="shared" si="2"/>
        <v>2</v>
      </c>
      <c r="M9" s="146" t="s">
        <v>26</v>
      </c>
      <c r="N9" s="23">
        <f t="shared" ref="N9:O13" si="10">S9*$L$3</f>
        <v>36</v>
      </c>
      <c r="O9" s="293">
        <f t="shared" si="10"/>
        <v>36</v>
      </c>
      <c r="P9" s="23">
        <f t="shared" si="3"/>
        <v>0</v>
      </c>
      <c r="Q9" s="23">
        <f t="shared" si="4"/>
        <v>72</v>
      </c>
      <c r="R9" s="108">
        <v>126</v>
      </c>
      <c r="S9" s="23">
        <v>1</v>
      </c>
      <c r="T9" s="293">
        <v>1</v>
      </c>
      <c r="U9" s="23">
        <v>0</v>
      </c>
      <c r="V9" s="23">
        <f t="shared" si="5"/>
        <v>2</v>
      </c>
      <c r="X9" s="146" t="s">
        <v>26</v>
      </c>
      <c r="Y9" s="23">
        <f t="shared" ref="Y9:Z13" si="11">AD9*$L$3</f>
        <v>36</v>
      </c>
      <c r="Z9" s="293">
        <f t="shared" si="11"/>
        <v>36</v>
      </c>
      <c r="AA9" s="23">
        <f t="shared" si="6"/>
        <v>0</v>
      </c>
      <c r="AB9" s="23">
        <f t="shared" si="7"/>
        <v>72</v>
      </c>
      <c r="AC9" s="108">
        <v>126</v>
      </c>
      <c r="AD9" s="23">
        <v>1</v>
      </c>
      <c r="AE9" s="293">
        <v>1</v>
      </c>
      <c r="AF9" s="23">
        <v>0</v>
      </c>
      <c r="AG9" s="23">
        <f t="shared" si="8"/>
        <v>2</v>
      </c>
    </row>
    <row r="10" spans="1:33" x14ac:dyDescent="0.25">
      <c r="A10" s="23" t="s">
        <v>25</v>
      </c>
      <c r="B10" s="23">
        <f t="shared" si="9"/>
        <v>108</v>
      </c>
      <c r="C10" s="293">
        <f t="shared" si="9"/>
        <v>54</v>
      </c>
      <c r="D10" s="23">
        <f t="shared" si="0"/>
        <v>0</v>
      </c>
      <c r="E10" s="23">
        <f t="shared" si="1"/>
        <v>162</v>
      </c>
      <c r="F10" s="108">
        <v>162</v>
      </c>
      <c r="G10" s="23">
        <v>3</v>
      </c>
      <c r="H10" s="293">
        <v>1.5</v>
      </c>
      <c r="I10" s="23">
        <v>0</v>
      </c>
      <c r="J10" s="23">
        <f t="shared" si="2"/>
        <v>4.5</v>
      </c>
      <c r="M10" s="145" t="s">
        <v>25</v>
      </c>
      <c r="N10" s="23">
        <f t="shared" si="10"/>
        <v>108</v>
      </c>
      <c r="O10" s="293">
        <f t="shared" si="10"/>
        <v>54</v>
      </c>
      <c r="P10" s="23">
        <f t="shared" si="3"/>
        <v>0</v>
      </c>
      <c r="Q10" s="23">
        <f t="shared" si="4"/>
        <v>162</v>
      </c>
      <c r="R10" s="108">
        <v>162</v>
      </c>
      <c r="S10" s="23">
        <v>3</v>
      </c>
      <c r="T10" s="293">
        <v>1.5</v>
      </c>
      <c r="U10" s="23">
        <v>0</v>
      </c>
      <c r="V10" s="23">
        <f t="shared" si="5"/>
        <v>4.5</v>
      </c>
      <c r="X10" s="145" t="s">
        <v>25</v>
      </c>
      <c r="Y10" s="23">
        <f t="shared" si="11"/>
        <v>108</v>
      </c>
      <c r="Z10" s="293">
        <f t="shared" si="11"/>
        <v>54</v>
      </c>
      <c r="AA10" s="23">
        <f t="shared" si="6"/>
        <v>0</v>
      </c>
      <c r="AB10" s="23">
        <f t="shared" si="7"/>
        <v>162</v>
      </c>
      <c r="AC10" s="108">
        <v>162</v>
      </c>
      <c r="AD10" s="23">
        <v>3</v>
      </c>
      <c r="AE10" s="293">
        <v>1.5</v>
      </c>
      <c r="AF10" s="23">
        <v>0</v>
      </c>
      <c r="AG10" s="23">
        <f t="shared" si="8"/>
        <v>4.5</v>
      </c>
    </row>
    <row r="11" spans="1:33" x14ac:dyDescent="0.25">
      <c r="A11" s="23" t="s">
        <v>235</v>
      </c>
      <c r="B11" s="23">
        <f t="shared" si="9"/>
        <v>108</v>
      </c>
      <c r="C11" s="293">
        <f t="shared" si="9"/>
        <v>54</v>
      </c>
      <c r="D11" s="23">
        <f t="shared" si="0"/>
        <v>0</v>
      </c>
      <c r="E11" s="23">
        <f t="shared" si="1"/>
        <v>162</v>
      </c>
      <c r="F11" s="108">
        <v>144</v>
      </c>
      <c r="G11" s="23">
        <v>3</v>
      </c>
      <c r="H11" s="293">
        <v>1.5</v>
      </c>
      <c r="I11" s="23">
        <v>0</v>
      </c>
      <c r="J11" s="23">
        <f t="shared" si="2"/>
        <v>4.5</v>
      </c>
      <c r="M11" s="145" t="s">
        <v>235</v>
      </c>
      <c r="N11" s="23">
        <f t="shared" si="10"/>
        <v>108</v>
      </c>
      <c r="O11" s="293">
        <f t="shared" si="10"/>
        <v>54</v>
      </c>
      <c r="P11" s="23">
        <f t="shared" si="3"/>
        <v>0</v>
      </c>
      <c r="Q11" s="23">
        <f t="shared" si="4"/>
        <v>162</v>
      </c>
      <c r="R11" s="108">
        <v>144</v>
      </c>
      <c r="S11" s="23">
        <v>3</v>
      </c>
      <c r="T11" s="293">
        <v>1.5</v>
      </c>
      <c r="U11" s="23">
        <v>0</v>
      </c>
      <c r="V11" s="23">
        <f t="shared" si="5"/>
        <v>4.5</v>
      </c>
      <c r="X11" s="145" t="s">
        <v>235</v>
      </c>
      <c r="Y11" s="23">
        <f t="shared" si="11"/>
        <v>108</v>
      </c>
      <c r="Z11" s="293">
        <f t="shared" si="11"/>
        <v>54</v>
      </c>
      <c r="AA11" s="23">
        <f t="shared" si="6"/>
        <v>0</v>
      </c>
      <c r="AB11" s="23">
        <f t="shared" si="7"/>
        <v>162</v>
      </c>
      <c r="AC11" s="108">
        <v>144</v>
      </c>
      <c r="AD11" s="23">
        <v>3</v>
      </c>
      <c r="AE11" s="293">
        <v>1.5</v>
      </c>
      <c r="AF11" s="23">
        <v>0</v>
      </c>
      <c r="AG11" s="23">
        <f t="shared" si="8"/>
        <v>4.5</v>
      </c>
    </row>
    <row r="12" spans="1:33" x14ac:dyDescent="0.25">
      <c r="A12" s="23" t="s">
        <v>19</v>
      </c>
      <c r="B12" s="23">
        <f t="shared" si="9"/>
        <v>108</v>
      </c>
      <c r="C12" s="293">
        <f t="shared" si="9"/>
        <v>72</v>
      </c>
      <c r="D12" s="23">
        <f t="shared" si="0"/>
        <v>0</v>
      </c>
      <c r="E12" s="23">
        <f t="shared" si="1"/>
        <v>180</v>
      </c>
      <c r="F12" s="108">
        <v>108</v>
      </c>
      <c r="G12" s="23">
        <v>3</v>
      </c>
      <c r="H12" s="293">
        <v>2</v>
      </c>
      <c r="I12" s="23">
        <v>0</v>
      </c>
      <c r="J12" s="23">
        <f t="shared" si="2"/>
        <v>5</v>
      </c>
      <c r="M12" s="145" t="s">
        <v>19</v>
      </c>
      <c r="N12" s="23">
        <f t="shared" si="10"/>
        <v>108</v>
      </c>
      <c r="O12" s="293">
        <f t="shared" si="10"/>
        <v>72</v>
      </c>
      <c r="P12" s="23">
        <f t="shared" si="3"/>
        <v>0</v>
      </c>
      <c r="Q12" s="23">
        <f t="shared" si="4"/>
        <v>180</v>
      </c>
      <c r="R12" s="108">
        <v>108</v>
      </c>
      <c r="S12" s="23">
        <v>3</v>
      </c>
      <c r="T12" s="293">
        <v>2</v>
      </c>
      <c r="U12" s="23">
        <v>0</v>
      </c>
      <c r="V12" s="23">
        <f t="shared" si="5"/>
        <v>5</v>
      </c>
      <c r="X12" s="145" t="s">
        <v>19</v>
      </c>
      <c r="Y12" s="23">
        <f t="shared" si="11"/>
        <v>108</v>
      </c>
      <c r="Z12" s="293">
        <f t="shared" si="11"/>
        <v>72</v>
      </c>
      <c r="AA12" s="23">
        <f t="shared" si="6"/>
        <v>0</v>
      </c>
      <c r="AB12" s="23">
        <f t="shared" si="7"/>
        <v>180</v>
      </c>
      <c r="AC12" s="108">
        <v>108</v>
      </c>
      <c r="AD12" s="23">
        <v>3</v>
      </c>
      <c r="AE12" s="293">
        <v>2</v>
      </c>
      <c r="AF12" s="23">
        <v>0</v>
      </c>
      <c r="AG12" s="23">
        <f t="shared" si="8"/>
        <v>5</v>
      </c>
    </row>
    <row r="13" spans="1:33" x14ac:dyDescent="0.25">
      <c r="A13" s="23" t="s">
        <v>23</v>
      </c>
      <c r="B13" s="23">
        <f t="shared" si="9"/>
        <v>36</v>
      </c>
      <c r="C13" s="293">
        <f t="shared" si="9"/>
        <v>18</v>
      </c>
      <c r="D13" s="23">
        <f t="shared" si="0"/>
        <v>16</v>
      </c>
      <c r="E13" s="23">
        <f t="shared" si="1"/>
        <v>70</v>
      </c>
      <c r="F13" s="35"/>
      <c r="G13" s="23">
        <v>1</v>
      </c>
      <c r="H13" s="293">
        <v>0.5</v>
      </c>
      <c r="I13" s="23">
        <v>0.5</v>
      </c>
      <c r="J13" s="23">
        <f t="shared" si="2"/>
        <v>2</v>
      </c>
      <c r="M13" s="23" t="s">
        <v>23</v>
      </c>
      <c r="N13" s="23">
        <f t="shared" si="10"/>
        <v>36</v>
      </c>
      <c r="O13" s="293">
        <f t="shared" si="10"/>
        <v>18</v>
      </c>
      <c r="P13" s="23">
        <f t="shared" si="3"/>
        <v>16</v>
      </c>
      <c r="Q13" s="23">
        <f t="shared" si="4"/>
        <v>70</v>
      </c>
      <c r="R13" s="35"/>
      <c r="S13" s="23">
        <v>1</v>
      </c>
      <c r="T13" s="293">
        <v>0.5</v>
      </c>
      <c r="U13" s="23">
        <v>0.5</v>
      </c>
      <c r="V13" s="23">
        <f t="shared" si="5"/>
        <v>2</v>
      </c>
      <c r="X13" s="23" t="s">
        <v>23</v>
      </c>
      <c r="Y13" s="23">
        <f t="shared" si="11"/>
        <v>36</v>
      </c>
      <c r="Z13" s="293">
        <f t="shared" si="11"/>
        <v>18</v>
      </c>
      <c r="AA13" s="23">
        <f t="shared" si="6"/>
        <v>16</v>
      </c>
      <c r="AB13" s="23">
        <f t="shared" si="7"/>
        <v>70</v>
      </c>
      <c r="AC13" s="35"/>
      <c r="AD13" s="23">
        <v>1</v>
      </c>
      <c r="AE13" s="293">
        <v>0.5</v>
      </c>
      <c r="AF13" s="23">
        <v>0.5</v>
      </c>
      <c r="AG13" s="23">
        <f t="shared" si="8"/>
        <v>2</v>
      </c>
    </row>
    <row r="14" spans="1:33" x14ac:dyDescent="0.25">
      <c r="A14" s="23" t="s">
        <v>34</v>
      </c>
      <c r="B14" s="23">
        <f t="shared" ref="B14:B23" si="12">G14*$L$3</f>
        <v>180</v>
      </c>
      <c r="C14" s="293">
        <f t="shared" ref="C14:C23" si="13">H14*$L$3</f>
        <v>54</v>
      </c>
      <c r="D14" s="23">
        <f t="shared" ref="D14:D24" si="14">I14*$L$2</f>
        <v>32</v>
      </c>
      <c r="E14" s="23">
        <f t="shared" ref="E14:E25" si="15">SUM(B14:D14)</f>
        <v>266</v>
      </c>
      <c r="F14" s="35"/>
      <c r="G14" s="23">
        <v>5</v>
      </c>
      <c r="H14" s="293">
        <v>1.5</v>
      </c>
      <c r="I14" s="23">
        <v>1</v>
      </c>
      <c r="J14" s="23">
        <f t="shared" ref="J14:J25" si="16">SUM(G14:I14)</f>
        <v>7.5</v>
      </c>
      <c r="M14" s="23" t="s">
        <v>34</v>
      </c>
      <c r="N14" s="23">
        <f t="shared" ref="N14:N24" si="17">S14*$L$3</f>
        <v>180</v>
      </c>
      <c r="O14" s="293">
        <f t="shared" ref="O14:O24" si="18">T14*$L$3</f>
        <v>54</v>
      </c>
      <c r="P14" s="23">
        <f t="shared" ref="P14:P25" si="19">U14*$L$2</f>
        <v>32</v>
      </c>
      <c r="Q14" s="23">
        <f t="shared" ref="Q14:Q26" si="20">SUM(N14:P14)</f>
        <v>266</v>
      </c>
      <c r="R14" s="35"/>
      <c r="S14" s="23">
        <v>5</v>
      </c>
      <c r="T14" s="293">
        <v>1.5</v>
      </c>
      <c r="U14" s="23">
        <v>1</v>
      </c>
      <c r="V14" s="23">
        <f t="shared" si="5"/>
        <v>7.5</v>
      </c>
      <c r="X14" s="23" t="s">
        <v>34</v>
      </c>
      <c r="Y14" s="23">
        <f t="shared" ref="Y14:Y22" si="21">AD14*$L$3</f>
        <v>180</v>
      </c>
      <c r="Z14" s="293">
        <f t="shared" ref="Z14:Z22" si="22">AE14*$L$3</f>
        <v>54</v>
      </c>
      <c r="AA14" s="23">
        <f t="shared" ref="AA14:AA23" si="23">AF14*$L$2</f>
        <v>32</v>
      </c>
      <c r="AB14" s="23">
        <f t="shared" ref="AB14:AB24" si="24">SUM(Y14:AA14)</f>
        <v>266</v>
      </c>
      <c r="AC14" s="35"/>
      <c r="AD14" s="23">
        <v>5</v>
      </c>
      <c r="AE14" s="293">
        <v>1.5</v>
      </c>
      <c r="AF14" s="23">
        <v>1</v>
      </c>
      <c r="AG14" s="23">
        <f t="shared" si="8"/>
        <v>7.5</v>
      </c>
    </row>
    <row r="15" spans="1:33" x14ac:dyDescent="0.25">
      <c r="A15" s="23" t="s">
        <v>435</v>
      </c>
      <c r="B15" s="23">
        <f t="shared" si="12"/>
        <v>0</v>
      </c>
      <c r="C15" s="293">
        <f t="shared" si="13"/>
        <v>0</v>
      </c>
      <c r="D15" s="23">
        <f>I15*$L$2</f>
        <v>0</v>
      </c>
      <c r="E15" s="23">
        <f>SUM(B15:D15)</f>
        <v>0</v>
      </c>
      <c r="F15" s="35"/>
      <c r="G15" s="23"/>
      <c r="H15" s="293"/>
      <c r="I15" s="23"/>
      <c r="J15" s="23"/>
      <c r="M15" s="23" t="s">
        <v>435</v>
      </c>
      <c r="N15" s="23">
        <f t="shared" si="17"/>
        <v>0</v>
      </c>
      <c r="O15" s="293">
        <f t="shared" si="18"/>
        <v>0</v>
      </c>
      <c r="P15" s="23">
        <f>U15*$L$2</f>
        <v>0</v>
      </c>
      <c r="Q15" s="23">
        <f>SUM(N15:P15)</f>
        <v>0</v>
      </c>
      <c r="R15" s="35"/>
      <c r="S15" s="23"/>
      <c r="T15" s="293"/>
      <c r="U15" s="23"/>
      <c r="V15" s="23"/>
      <c r="X15" s="23" t="s">
        <v>435</v>
      </c>
      <c r="Y15" s="23">
        <f t="shared" si="21"/>
        <v>0</v>
      </c>
      <c r="Z15" s="293">
        <f t="shared" si="22"/>
        <v>0</v>
      </c>
      <c r="AA15" s="23">
        <f>AF15*$L$2</f>
        <v>0</v>
      </c>
      <c r="AB15" s="23">
        <f>SUM(Y15:AA15)</f>
        <v>0</v>
      </c>
      <c r="AC15" s="35"/>
      <c r="AD15" s="23"/>
      <c r="AE15" s="293"/>
      <c r="AF15" s="23"/>
      <c r="AG15" s="23"/>
    </row>
    <row r="16" spans="1:33" x14ac:dyDescent="0.25">
      <c r="A16" s="23" t="s">
        <v>437</v>
      </c>
      <c r="B16" s="23">
        <f t="shared" si="12"/>
        <v>0</v>
      </c>
      <c r="C16" s="293">
        <f t="shared" si="13"/>
        <v>0</v>
      </c>
      <c r="D16" s="23">
        <f>I16*$L$2</f>
        <v>0</v>
      </c>
      <c r="E16" s="23">
        <f>SUM(B16:D16)</f>
        <v>0</v>
      </c>
      <c r="F16" s="35"/>
      <c r="G16" s="23"/>
      <c r="H16" s="293"/>
      <c r="I16" s="23"/>
      <c r="J16" s="23"/>
      <c r="M16" s="23" t="s">
        <v>437</v>
      </c>
      <c r="N16" s="23">
        <f t="shared" si="17"/>
        <v>0</v>
      </c>
      <c r="O16" s="293">
        <f t="shared" si="18"/>
        <v>0</v>
      </c>
      <c r="P16" s="23">
        <f>U16*$L$2</f>
        <v>0</v>
      </c>
      <c r="Q16" s="23">
        <f>SUM(N16:P16)</f>
        <v>0</v>
      </c>
      <c r="R16" s="35"/>
      <c r="S16" s="23"/>
      <c r="T16" s="293"/>
      <c r="U16" s="23"/>
      <c r="V16" s="23"/>
      <c r="X16" s="23" t="s">
        <v>437</v>
      </c>
      <c r="Y16" s="23">
        <f t="shared" si="21"/>
        <v>0</v>
      </c>
      <c r="Z16" s="293">
        <f t="shared" si="22"/>
        <v>0</v>
      </c>
      <c r="AA16" s="23">
        <f>AF16*$L$2</f>
        <v>0</v>
      </c>
      <c r="AB16" s="23">
        <f>SUM(Y16:AA16)</f>
        <v>0</v>
      </c>
      <c r="AC16" s="35"/>
      <c r="AD16" s="23"/>
      <c r="AE16" s="293"/>
      <c r="AF16" s="23"/>
      <c r="AG16" s="23"/>
    </row>
    <row r="17" spans="1:33" x14ac:dyDescent="0.25">
      <c r="A17" s="23" t="s">
        <v>436</v>
      </c>
      <c r="B17" s="23">
        <f t="shared" si="12"/>
        <v>0</v>
      </c>
      <c r="C17" s="293">
        <f t="shared" si="13"/>
        <v>0</v>
      </c>
      <c r="D17" s="23">
        <f>I17*$L$2</f>
        <v>0</v>
      </c>
      <c r="E17" s="23">
        <f>SUM(B17:D17)</f>
        <v>0</v>
      </c>
      <c r="F17" s="35"/>
      <c r="G17" s="23"/>
      <c r="H17" s="293"/>
      <c r="I17" s="23"/>
      <c r="J17" s="23"/>
      <c r="M17" s="23" t="s">
        <v>436</v>
      </c>
      <c r="N17" s="23">
        <f t="shared" si="17"/>
        <v>0</v>
      </c>
      <c r="O17" s="293">
        <f t="shared" si="18"/>
        <v>0</v>
      </c>
      <c r="P17" s="23">
        <f>U17*$L$2</f>
        <v>0</v>
      </c>
      <c r="Q17" s="23">
        <f>SUM(N17:P17)</f>
        <v>0</v>
      </c>
      <c r="R17" s="35"/>
      <c r="S17" s="23"/>
      <c r="T17" s="293"/>
      <c r="U17" s="23"/>
      <c r="V17" s="23"/>
      <c r="X17" s="23" t="s">
        <v>436</v>
      </c>
      <c r="Y17" s="23">
        <f t="shared" si="21"/>
        <v>0</v>
      </c>
      <c r="Z17" s="293">
        <f t="shared" si="22"/>
        <v>0</v>
      </c>
      <c r="AA17" s="23">
        <f>AF17*$L$2</f>
        <v>0</v>
      </c>
      <c r="AB17" s="23">
        <f>SUM(Y17:AA17)</f>
        <v>0</v>
      </c>
      <c r="AC17" s="35"/>
      <c r="AD17" s="23"/>
      <c r="AE17" s="293"/>
      <c r="AF17" s="23"/>
      <c r="AG17" s="23"/>
    </row>
    <row r="18" spans="1:33" x14ac:dyDescent="0.25">
      <c r="A18" s="75" t="s">
        <v>241</v>
      </c>
      <c r="B18" s="23">
        <f t="shared" si="12"/>
        <v>0</v>
      </c>
      <c r="C18" s="293">
        <f t="shared" si="13"/>
        <v>72</v>
      </c>
      <c r="D18" s="23">
        <f t="shared" si="14"/>
        <v>64</v>
      </c>
      <c r="E18" s="23">
        <f t="shared" si="15"/>
        <v>136</v>
      </c>
      <c r="F18" s="35"/>
      <c r="G18" s="23"/>
      <c r="H18" s="293">
        <v>2</v>
      </c>
      <c r="I18" s="23">
        <v>2</v>
      </c>
      <c r="J18" s="23">
        <f>SUM(G18:I18)</f>
        <v>4</v>
      </c>
      <c r="M18" s="75" t="s">
        <v>241</v>
      </c>
      <c r="N18" s="23">
        <f t="shared" si="17"/>
        <v>0</v>
      </c>
      <c r="O18" s="293">
        <f t="shared" si="18"/>
        <v>72</v>
      </c>
      <c r="P18" s="23">
        <f t="shared" si="19"/>
        <v>64</v>
      </c>
      <c r="Q18" s="23">
        <f t="shared" si="20"/>
        <v>136</v>
      </c>
      <c r="R18" s="35"/>
      <c r="S18" s="23"/>
      <c r="T18" s="293">
        <v>2</v>
      </c>
      <c r="U18" s="23">
        <v>2</v>
      </c>
      <c r="V18" s="23">
        <f>SUM(S18:U18)</f>
        <v>4</v>
      </c>
      <c r="X18" s="75" t="s">
        <v>241</v>
      </c>
      <c r="Y18" s="23">
        <f t="shared" si="21"/>
        <v>0</v>
      </c>
      <c r="Z18" s="293">
        <f t="shared" si="22"/>
        <v>72</v>
      </c>
      <c r="AA18" s="23">
        <f t="shared" si="23"/>
        <v>64</v>
      </c>
      <c r="AB18" s="23">
        <f t="shared" si="24"/>
        <v>136</v>
      </c>
      <c r="AC18" s="35"/>
      <c r="AD18" s="23"/>
      <c r="AE18" s="293">
        <v>2</v>
      </c>
      <c r="AF18" s="23">
        <v>2</v>
      </c>
      <c r="AG18" s="23">
        <f>SUM(AD18:AF18)</f>
        <v>4</v>
      </c>
    </row>
    <row r="19" spans="1:33" x14ac:dyDescent="0.25">
      <c r="A19" s="75" t="s">
        <v>236</v>
      </c>
      <c r="B19" s="23">
        <f t="shared" si="12"/>
        <v>72</v>
      </c>
      <c r="C19" s="293">
        <f t="shared" si="13"/>
        <v>54</v>
      </c>
      <c r="D19" s="23">
        <f t="shared" si="14"/>
        <v>64</v>
      </c>
      <c r="E19" s="23">
        <f t="shared" si="15"/>
        <v>190</v>
      </c>
      <c r="F19" s="35"/>
      <c r="G19" s="23">
        <v>2</v>
      </c>
      <c r="H19" s="293">
        <v>1.5</v>
      </c>
      <c r="I19" s="23">
        <v>2</v>
      </c>
      <c r="J19" s="23">
        <f t="shared" si="16"/>
        <v>5.5</v>
      </c>
      <c r="M19" s="75" t="s">
        <v>236</v>
      </c>
      <c r="N19" s="23">
        <f t="shared" si="17"/>
        <v>72</v>
      </c>
      <c r="O19" s="293">
        <f t="shared" si="18"/>
        <v>54</v>
      </c>
      <c r="P19" s="23">
        <f t="shared" si="19"/>
        <v>64</v>
      </c>
      <c r="Q19" s="23">
        <f t="shared" si="20"/>
        <v>190</v>
      </c>
      <c r="R19" s="35"/>
      <c r="S19" s="23">
        <v>2</v>
      </c>
      <c r="T19" s="293">
        <v>1.5</v>
      </c>
      <c r="U19" s="23">
        <v>2</v>
      </c>
      <c r="V19" s="23">
        <f t="shared" ref="V19:V26" si="25">SUM(S19:U19)</f>
        <v>5.5</v>
      </c>
      <c r="X19" s="75" t="s">
        <v>236</v>
      </c>
      <c r="Y19" s="23">
        <f t="shared" si="21"/>
        <v>72</v>
      </c>
      <c r="Z19" s="293">
        <f t="shared" si="22"/>
        <v>54</v>
      </c>
      <c r="AA19" s="23">
        <f t="shared" si="23"/>
        <v>64</v>
      </c>
      <c r="AB19" s="23">
        <f t="shared" si="24"/>
        <v>190</v>
      </c>
      <c r="AC19" s="35"/>
      <c r="AD19" s="23">
        <v>2</v>
      </c>
      <c r="AE19" s="293">
        <v>1.5</v>
      </c>
      <c r="AF19" s="23">
        <v>2</v>
      </c>
      <c r="AG19" s="23">
        <f t="shared" ref="AG19:AG24" si="26">SUM(AD19:AF19)</f>
        <v>5.5</v>
      </c>
    </row>
    <row r="20" spans="1:33" x14ac:dyDescent="0.25">
      <c r="A20" s="75" t="s">
        <v>237</v>
      </c>
      <c r="B20" s="23">
        <f t="shared" si="12"/>
        <v>36</v>
      </c>
      <c r="C20" s="293">
        <f t="shared" si="13"/>
        <v>54</v>
      </c>
      <c r="D20" s="23">
        <f t="shared" si="14"/>
        <v>64</v>
      </c>
      <c r="E20" s="23">
        <f t="shared" si="15"/>
        <v>154</v>
      </c>
      <c r="F20" s="35"/>
      <c r="G20" s="23">
        <v>1</v>
      </c>
      <c r="H20" s="293">
        <v>1.5</v>
      </c>
      <c r="I20" s="23">
        <v>2</v>
      </c>
      <c r="J20" s="23">
        <f t="shared" si="16"/>
        <v>4.5</v>
      </c>
      <c r="M20" s="75" t="s">
        <v>237</v>
      </c>
      <c r="N20" s="23">
        <f t="shared" si="17"/>
        <v>36</v>
      </c>
      <c r="O20" s="293">
        <f t="shared" si="18"/>
        <v>54</v>
      </c>
      <c r="P20" s="23">
        <f t="shared" si="19"/>
        <v>64</v>
      </c>
      <c r="Q20" s="23">
        <f t="shared" si="20"/>
        <v>154</v>
      </c>
      <c r="R20" s="35"/>
      <c r="S20" s="23">
        <v>1</v>
      </c>
      <c r="T20" s="293">
        <v>1.5</v>
      </c>
      <c r="U20" s="23">
        <v>2</v>
      </c>
      <c r="V20" s="23">
        <f t="shared" si="25"/>
        <v>4.5</v>
      </c>
      <c r="X20" s="75" t="s">
        <v>237</v>
      </c>
      <c r="Y20" s="23">
        <f t="shared" si="21"/>
        <v>36</v>
      </c>
      <c r="Z20" s="293">
        <f t="shared" si="22"/>
        <v>54</v>
      </c>
      <c r="AA20" s="23">
        <f t="shared" si="23"/>
        <v>64</v>
      </c>
      <c r="AB20" s="23">
        <f t="shared" si="24"/>
        <v>154</v>
      </c>
      <c r="AC20" s="35"/>
      <c r="AD20" s="23">
        <v>1</v>
      </c>
      <c r="AE20" s="293">
        <v>1.5</v>
      </c>
      <c r="AF20" s="23">
        <v>2</v>
      </c>
      <c r="AG20" s="23">
        <f t="shared" si="26"/>
        <v>4.5</v>
      </c>
    </row>
    <row r="21" spans="1:33" x14ac:dyDescent="0.25">
      <c r="A21" s="75" t="s">
        <v>238</v>
      </c>
      <c r="B21" s="23">
        <f t="shared" si="12"/>
        <v>180</v>
      </c>
      <c r="C21" s="293">
        <f t="shared" si="13"/>
        <v>54</v>
      </c>
      <c r="D21" s="23">
        <f t="shared" si="14"/>
        <v>0</v>
      </c>
      <c r="E21" s="23">
        <f t="shared" si="15"/>
        <v>234</v>
      </c>
      <c r="F21" s="35"/>
      <c r="G21" s="23">
        <v>5</v>
      </c>
      <c r="H21" s="293">
        <v>1.5</v>
      </c>
      <c r="I21" s="23">
        <v>0</v>
      </c>
      <c r="J21" s="23">
        <f t="shared" si="16"/>
        <v>6.5</v>
      </c>
      <c r="M21" s="75" t="s">
        <v>242</v>
      </c>
      <c r="N21" s="23">
        <f t="shared" si="17"/>
        <v>126</v>
      </c>
      <c r="O21" s="293">
        <f t="shared" si="18"/>
        <v>36</v>
      </c>
      <c r="P21" s="23">
        <f t="shared" si="19"/>
        <v>0</v>
      </c>
      <c r="Q21" s="23">
        <f t="shared" si="20"/>
        <v>162</v>
      </c>
      <c r="R21" s="35"/>
      <c r="S21" s="23">
        <v>3.5</v>
      </c>
      <c r="T21" s="293">
        <v>1</v>
      </c>
      <c r="U21" s="23">
        <v>0</v>
      </c>
      <c r="V21" s="23">
        <f t="shared" si="25"/>
        <v>4.5</v>
      </c>
      <c r="X21" s="75" t="s">
        <v>240</v>
      </c>
      <c r="Y21" s="23">
        <f t="shared" si="21"/>
        <v>180</v>
      </c>
      <c r="Z21" s="293">
        <f t="shared" si="22"/>
        <v>54</v>
      </c>
      <c r="AA21" s="23">
        <f t="shared" si="23"/>
        <v>80</v>
      </c>
      <c r="AB21" s="23">
        <f t="shared" si="24"/>
        <v>314</v>
      </c>
      <c r="AC21" s="35"/>
      <c r="AD21" s="23">
        <v>5</v>
      </c>
      <c r="AE21" s="293">
        <v>1.5</v>
      </c>
      <c r="AF21" s="23">
        <v>2.5</v>
      </c>
      <c r="AG21" s="23">
        <f t="shared" si="26"/>
        <v>9</v>
      </c>
    </row>
    <row r="22" spans="1:33" x14ac:dyDescent="0.25">
      <c r="A22" s="75" t="s">
        <v>239</v>
      </c>
      <c r="B22" s="23">
        <f t="shared" si="12"/>
        <v>0</v>
      </c>
      <c r="C22" s="293">
        <f t="shared" si="13"/>
        <v>0</v>
      </c>
      <c r="D22" s="23">
        <f t="shared" si="14"/>
        <v>80</v>
      </c>
      <c r="E22" s="23">
        <f t="shared" si="15"/>
        <v>80</v>
      </c>
      <c r="F22" s="35"/>
      <c r="G22" s="23"/>
      <c r="H22" s="293"/>
      <c r="I22" s="23">
        <v>2.5</v>
      </c>
      <c r="J22" s="23">
        <f t="shared" si="16"/>
        <v>2.5</v>
      </c>
      <c r="M22" s="75" t="s">
        <v>243</v>
      </c>
      <c r="N22" s="23">
        <f t="shared" si="17"/>
        <v>54</v>
      </c>
      <c r="O22" s="293">
        <f t="shared" si="18"/>
        <v>18</v>
      </c>
      <c r="P22" s="23">
        <f>U22*$L$2</f>
        <v>0</v>
      </c>
      <c r="Q22" s="23">
        <f>SUM(N22:P22)</f>
        <v>72</v>
      </c>
      <c r="R22" s="35"/>
      <c r="S22" s="23">
        <v>1.5</v>
      </c>
      <c r="T22" s="293">
        <v>0.5</v>
      </c>
      <c r="U22" s="23">
        <v>0</v>
      </c>
      <c r="V22" s="23">
        <f>SUM(S22:U22)</f>
        <v>2</v>
      </c>
      <c r="X22" s="23" t="s">
        <v>54</v>
      </c>
      <c r="Y22" s="23">
        <f t="shared" si="21"/>
        <v>108</v>
      </c>
      <c r="Z22" s="293">
        <f t="shared" si="22"/>
        <v>90</v>
      </c>
      <c r="AA22" s="23">
        <f t="shared" si="23"/>
        <v>80</v>
      </c>
      <c r="AB22" s="23">
        <f t="shared" si="24"/>
        <v>278</v>
      </c>
      <c r="AC22" s="35"/>
      <c r="AD22" s="23">
        <v>3</v>
      </c>
      <c r="AE22" s="293">
        <v>2.5</v>
      </c>
      <c r="AF22" s="23">
        <v>2.5</v>
      </c>
      <c r="AG22" s="23">
        <f t="shared" si="26"/>
        <v>8</v>
      </c>
    </row>
    <row r="23" spans="1:33" x14ac:dyDescent="0.25">
      <c r="A23" s="23" t="s">
        <v>54</v>
      </c>
      <c r="B23" s="23">
        <f t="shared" si="12"/>
        <v>108</v>
      </c>
      <c r="C23" s="293">
        <f t="shared" si="13"/>
        <v>90</v>
      </c>
      <c r="D23" s="23">
        <f t="shared" si="14"/>
        <v>80</v>
      </c>
      <c r="E23" s="23">
        <f t="shared" si="15"/>
        <v>278</v>
      </c>
      <c r="F23" s="35"/>
      <c r="G23" s="23">
        <v>3</v>
      </c>
      <c r="H23" s="293">
        <v>2.5</v>
      </c>
      <c r="I23" s="23">
        <v>2.5</v>
      </c>
      <c r="J23" s="23">
        <f t="shared" si="16"/>
        <v>8</v>
      </c>
      <c r="M23" s="75" t="s">
        <v>244</v>
      </c>
      <c r="N23" s="23">
        <f t="shared" si="17"/>
        <v>0</v>
      </c>
      <c r="O23" s="293">
        <f t="shared" si="18"/>
        <v>0</v>
      </c>
      <c r="P23" s="23">
        <f t="shared" si="19"/>
        <v>80</v>
      </c>
      <c r="Q23" s="23">
        <f t="shared" si="20"/>
        <v>80</v>
      </c>
      <c r="R23" s="35"/>
      <c r="S23" s="23"/>
      <c r="T23" s="293"/>
      <c r="U23" s="23">
        <v>2.5</v>
      </c>
      <c r="V23" s="23">
        <f t="shared" si="25"/>
        <v>2.5</v>
      </c>
      <c r="X23" s="23" t="s">
        <v>55</v>
      </c>
      <c r="Y23" s="23"/>
      <c r="Z23" s="293">
        <f>AE23*$L$3</f>
        <v>558</v>
      </c>
      <c r="AA23" s="23">
        <f t="shared" si="23"/>
        <v>720</v>
      </c>
      <c r="AB23" s="23">
        <f t="shared" si="24"/>
        <v>1278</v>
      </c>
      <c r="AC23" s="35"/>
      <c r="AD23" s="23">
        <v>0</v>
      </c>
      <c r="AE23" s="293">
        <v>15.5</v>
      </c>
      <c r="AF23" s="23">
        <v>22.5</v>
      </c>
      <c r="AG23" s="23">
        <f t="shared" si="26"/>
        <v>38</v>
      </c>
    </row>
    <row r="24" spans="1:33" x14ac:dyDescent="0.25">
      <c r="A24" s="23" t="s">
        <v>55</v>
      </c>
      <c r="B24" s="23"/>
      <c r="C24" s="293">
        <f>H24*$L$3</f>
        <v>558</v>
      </c>
      <c r="D24" s="23">
        <f t="shared" si="14"/>
        <v>720</v>
      </c>
      <c r="E24" s="23">
        <f t="shared" si="15"/>
        <v>1278</v>
      </c>
      <c r="F24" s="35"/>
      <c r="G24" s="23">
        <v>0</v>
      </c>
      <c r="H24" s="293">
        <v>15.5</v>
      </c>
      <c r="I24" s="23">
        <v>22.5</v>
      </c>
      <c r="J24" s="23">
        <f t="shared" si="16"/>
        <v>38</v>
      </c>
      <c r="M24" s="23" t="s">
        <v>54</v>
      </c>
      <c r="N24" s="23">
        <f t="shared" si="17"/>
        <v>108</v>
      </c>
      <c r="O24" s="293">
        <f t="shared" si="18"/>
        <v>90</v>
      </c>
      <c r="P24" s="23">
        <f t="shared" si="19"/>
        <v>80</v>
      </c>
      <c r="Q24" s="23">
        <f t="shared" si="20"/>
        <v>278</v>
      </c>
      <c r="R24" s="35"/>
      <c r="S24" s="23">
        <v>3</v>
      </c>
      <c r="T24" s="293">
        <v>2.5</v>
      </c>
      <c r="U24" s="23">
        <v>2.5</v>
      </c>
      <c r="V24" s="23">
        <f t="shared" si="25"/>
        <v>8</v>
      </c>
      <c r="X24" s="23" t="s">
        <v>27</v>
      </c>
      <c r="Y24" s="23">
        <v>140</v>
      </c>
      <c r="Z24" s="293">
        <v>140</v>
      </c>
      <c r="AA24" s="23"/>
      <c r="AB24" s="23">
        <f t="shared" si="24"/>
        <v>280</v>
      </c>
      <c r="AC24" s="35"/>
      <c r="AD24" s="23">
        <f>Y24</f>
        <v>140</v>
      </c>
      <c r="AE24" s="293">
        <f>Z24</f>
        <v>140</v>
      </c>
      <c r="AF24" s="23">
        <f>AA24</f>
        <v>0</v>
      </c>
      <c r="AG24" s="23">
        <f t="shared" si="26"/>
        <v>280</v>
      </c>
    </row>
    <row r="25" spans="1:33" x14ac:dyDescent="0.25">
      <c r="A25" s="23" t="s">
        <v>27</v>
      </c>
      <c r="B25" s="23">
        <v>140</v>
      </c>
      <c r="C25" s="293">
        <v>140</v>
      </c>
      <c r="D25" s="23"/>
      <c r="E25" s="23">
        <f t="shared" si="15"/>
        <v>280</v>
      </c>
      <c r="F25" s="35"/>
      <c r="G25" s="23">
        <f>B25</f>
        <v>140</v>
      </c>
      <c r="H25" s="293">
        <f>C25</f>
        <v>140</v>
      </c>
      <c r="I25" s="23">
        <f>D25</f>
        <v>0</v>
      </c>
      <c r="J25" s="23">
        <f t="shared" si="16"/>
        <v>280</v>
      </c>
      <c r="M25" s="23" t="s">
        <v>55</v>
      </c>
      <c r="N25" s="23"/>
      <c r="O25" s="293">
        <f>T25*$L$3</f>
        <v>558</v>
      </c>
      <c r="P25" s="23">
        <f t="shared" si="19"/>
        <v>720</v>
      </c>
      <c r="Q25" s="23">
        <f t="shared" si="20"/>
        <v>1278</v>
      </c>
      <c r="R25" s="35"/>
      <c r="S25" s="23">
        <v>0</v>
      </c>
      <c r="T25" s="293">
        <v>15.5</v>
      </c>
      <c r="U25" s="23">
        <v>22.5</v>
      </c>
      <c r="V25" s="23">
        <f t="shared" si="25"/>
        <v>38</v>
      </c>
      <c r="X25" s="87" t="s">
        <v>80</v>
      </c>
      <c r="Y25" s="13">
        <f>SUM(Y5:Y23)</f>
        <v>1332</v>
      </c>
      <c r="Z25" s="293">
        <f>SUM(Z5:Z23)</f>
        <v>1260</v>
      </c>
      <c r="AA25" s="13">
        <f>SUM(AA5:AA23)</f>
        <v>1120</v>
      </c>
      <c r="AB25" s="141">
        <f>SUM(Y25:AA25)</f>
        <v>3712</v>
      </c>
      <c r="AC25" s="35"/>
      <c r="AD25" s="13">
        <f>SUM(AD5:AD23)</f>
        <v>37</v>
      </c>
      <c r="AE25" s="293">
        <f>SUM(AE5:AE23)</f>
        <v>35</v>
      </c>
      <c r="AF25" s="13">
        <f>SUM(AF5:AF23)</f>
        <v>35</v>
      </c>
      <c r="AG25" s="13">
        <f>SUM(AG5:AG24)</f>
        <v>387</v>
      </c>
    </row>
    <row r="26" spans="1:33" x14ac:dyDescent="0.25">
      <c r="A26" s="87" t="s">
        <v>80</v>
      </c>
      <c r="B26" s="133">
        <f>SUM(B5:B24)</f>
        <v>1332</v>
      </c>
      <c r="C26" s="294">
        <f>SUM(C5:C24)</f>
        <v>1260</v>
      </c>
      <c r="D26" s="133">
        <f>SUM(D5:D24)</f>
        <v>1120</v>
      </c>
      <c r="E26" s="133">
        <f>SUM(B26:D26)</f>
        <v>3712</v>
      </c>
      <c r="F26" s="35"/>
      <c r="G26" s="133">
        <f>SUM(G5:G24)</f>
        <v>37</v>
      </c>
      <c r="H26" s="294">
        <f>SUM(H5:H24)</f>
        <v>35</v>
      </c>
      <c r="I26" s="133">
        <f>SUM(I5:I24)</f>
        <v>35</v>
      </c>
      <c r="J26" s="133">
        <f>SUM(J5:J25)</f>
        <v>387</v>
      </c>
      <c r="M26" s="23" t="s">
        <v>27</v>
      </c>
      <c r="N26" s="23">
        <v>140</v>
      </c>
      <c r="O26" s="293">
        <v>140</v>
      </c>
      <c r="P26" s="23"/>
      <c r="Q26" s="23">
        <f t="shared" si="20"/>
        <v>280</v>
      </c>
      <c r="R26" s="35"/>
      <c r="S26" s="23">
        <f>N26</f>
        <v>140</v>
      </c>
      <c r="T26" s="293">
        <f>O26</f>
        <v>140</v>
      </c>
      <c r="U26" s="23">
        <f>P26</f>
        <v>0</v>
      </c>
      <c r="V26" s="23">
        <f t="shared" si="25"/>
        <v>280</v>
      </c>
    </row>
    <row r="27" spans="1:33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M27" s="87" t="s">
        <v>80</v>
      </c>
      <c r="N27" s="13">
        <f>SUM(N5:N25)</f>
        <v>1332</v>
      </c>
      <c r="O27" s="295">
        <f>SUM(O5:O25)</f>
        <v>1260</v>
      </c>
      <c r="P27" s="13">
        <f>SUM(P5:P25)</f>
        <v>1120</v>
      </c>
      <c r="Q27" s="141">
        <f>SUM(N27:P27)</f>
        <v>3712</v>
      </c>
      <c r="R27" s="35"/>
      <c r="S27" s="13">
        <f>SUM(S5:S25)</f>
        <v>37</v>
      </c>
      <c r="T27" s="295">
        <f>SUM(T5:T25)</f>
        <v>35</v>
      </c>
      <c r="U27" s="13">
        <f>SUM(U5:U25)</f>
        <v>35</v>
      </c>
      <c r="V27" s="13">
        <f>SUM(V5:V26)</f>
        <v>387</v>
      </c>
      <c r="Y27">
        <v>36</v>
      </c>
      <c r="Z27">
        <v>36</v>
      </c>
      <c r="AA27">
        <v>32</v>
      </c>
    </row>
    <row r="29" spans="1:33" x14ac:dyDescent="0.25">
      <c r="E29" s="1112"/>
      <c r="F29" s="1112"/>
      <c r="N29">
        <v>36</v>
      </c>
      <c r="O29">
        <v>36</v>
      </c>
      <c r="P29">
        <v>32</v>
      </c>
    </row>
    <row r="31" spans="1:33" x14ac:dyDescent="0.25">
      <c r="A31" s="31" t="s">
        <v>92</v>
      </c>
      <c r="B31" s="32">
        <f t="shared" ref="B31:D32" si="27">B13</f>
        <v>36</v>
      </c>
      <c r="C31" s="32">
        <f t="shared" si="27"/>
        <v>18</v>
      </c>
      <c r="D31" s="32">
        <f t="shared" si="27"/>
        <v>16</v>
      </c>
      <c r="E31" s="32">
        <f t="shared" ref="E31:E38" si="28">SUM(B31:D31)</f>
        <v>70</v>
      </c>
      <c r="G31" s="32">
        <f t="shared" ref="G31:I32" si="29">G13</f>
        <v>1</v>
      </c>
      <c r="H31" s="32">
        <f t="shared" si="29"/>
        <v>0.5</v>
      </c>
      <c r="I31" s="32">
        <f t="shared" si="29"/>
        <v>0.5</v>
      </c>
      <c r="J31" s="32"/>
    </row>
    <row r="32" spans="1:33" x14ac:dyDescent="0.25">
      <c r="A32" s="31" t="s">
        <v>93</v>
      </c>
      <c r="B32" s="32">
        <f t="shared" si="27"/>
        <v>180</v>
      </c>
      <c r="C32" s="32">
        <f t="shared" si="27"/>
        <v>54</v>
      </c>
      <c r="D32" s="32">
        <f t="shared" si="27"/>
        <v>32</v>
      </c>
      <c r="E32" s="32">
        <f t="shared" si="28"/>
        <v>266</v>
      </c>
      <c r="G32" s="32">
        <f t="shared" si="29"/>
        <v>5</v>
      </c>
      <c r="H32" s="32">
        <f t="shared" si="29"/>
        <v>1.5</v>
      </c>
      <c r="I32" s="32">
        <f t="shared" si="29"/>
        <v>1</v>
      </c>
      <c r="J32" s="32"/>
    </row>
    <row r="33" spans="1:33" x14ac:dyDescent="0.25">
      <c r="A33" s="33" t="s">
        <v>53</v>
      </c>
      <c r="B33">
        <f>SUM(B18:B22)</f>
        <v>288</v>
      </c>
      <c r="C33">
        <f>SUM(C18:C22)</f>
        <v>234</v>
      </c>
      <c r="D33">
        <f>SUM(D18:D22)</f>
        <v>272</v>
      </c>
      <c r="E33" s="32">
        <f t="shared" si="28"/>
        <v>794</v>
      </c>
      <c r="G33" s="32">
        <f>SUM(G18:G22)</f>
        <v>8</v>
      </c>
      <c r="H33" s="32">
        <f>SUM(H18:H22)</f>
        <v>6.5</v>
      </c>
      <c r="I33" s="32">
        <f>SUM(I18:I22)</f>
        <v>8.5</v>
      </c>
      <c r="X33" s="27"/>
      <c r="Y33" s="27"/>
      <c r="Z33" s="27"/>
      <c r="AA33" s="27"/>
      <c r="AB33" s="27"/>
      <c r="AC33" s="27"/>
      <c r="AD33" s="27"/>
      <c r="AE33" s="27"/>
      <c r="AF33" s="27"/>
      <c r="AG33" s="27"/>
    </row>
    <row r="34" spans="1:33" s="27" customFormat="1" x14ac:dyDescent="0.25">
      <c r="A34" s="27" t="s">
        <v>94</v>
      </c>
      <c r="B34" s="27">
        <f t="shared" ref="B34:D35" si="30">B23</f>
        <v>108</v>
      </c>
      <c r="C34" s="27">
        <f t="shared" si="30"/>
        <v>90</v>
      </c>
      <c r="D34" s="27">
        <f t="shared" si="30"/>
        <v>80</v>
      </c>
      <c r="E34" s="27">
        <f t="shared" si="28"/>
        <v>278</v>
      </c>
      <c r="G34" s="27">
        <f t="shared" ref="G34:I35" si="31">G23</f>
        <v>3</v>
      </c>
      <c r="H34" s="27">
        <f t="shared" si="31"/>
        <v>2.5</v>
      </c>
      <c r="I34" s="27">
        <f t="shared" si="31"/>
        <v>2.5</v>
      </c>
      <c r="M34"/>
      <c r="N34"/>
      <c r="O34"/>
      <c r="P34"/>
      <c r="Q34"/>
      <c r="R34"/>
      <c r="S34"/>
      <c r="T34"/>
      <c r="U34"/>
      <c r="V34"/>
    </row>
    <row r="35" spans="1:33" s="27" customFormat="1" x14ac:dyDescent="0.25">
      <c r="A35" s="27" t="s">
        <v>95</v>
      </c>
      <c r="B35" s="27">
        <f t="shared" si="30"/>
        <v>0</v>
      </c>
      <c r="C35" s="27">
        <f t="shared" si="30"/>
        <v>558</v>
      </c>
      <c r="D35" s="27">
        <f t="shared" si="30"/>
        <v>720</v>
      </c>
      <c r="E35" s="27">
        <f t="shared" si="28"/>
        <v>1278</v>
      </c>
      <c r="G35" s="27">
        <f t="shared" si="31"/>
        <v>0</v>
      </c>
      <c r="H35" s="27">
        <f t="shared" si="31"/>
        <v>15.5</v>
      </c>
      <c r="I35" s="27">
        <f t="shared" si="31"/>
        <v>22.5</v>
      </c>
      <c r="X35"/>
      <c r="Y35"/>
      <c r="Z35"/>
      <c r="AA35"/>
      <c r="AB35"/>
      <c r="AC35"/>
      <c r="AD35"/>
      <c r="AE35"/>
      <c r="AF35"/>
      <c r="AG35"/>
    </row>
    <row r="36" spans="1:33" x14ac:dyDescent="0.25">
      <c r="A36" s="34" t="s">
        <v>96</v>
      </c>
      <c r="B36">
        <f>SUM(B5:B13)</f>
        <v>756</v>
      </c>
      <c r="C36">
        <f>SUM(C5:C13)</f>
        <v>324</v>
      </c>
      <c r="D36">
        <f>SUM(D5:D13)</f>
        <v>16</v>
      </c>
      <c r="E36">
        <f t="shared" si="28"/>
        <v>1096</v>
      </c>
      <c r="G36">
        <f>SUM(G5:G13)</f>
        <v>21</v>
      </c>
      <c r="H36">
        <f>SUM(H5:H13)</f>
        <v>9</v>
      </c>
      <c r="I36">
        <f>SUM(I5:I13)</f>
        <v>0.5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X36" s="35"/>
      <c r="Y36" s="35"/>
      <c r="Z36" s="35"/>
      <c r="AA36" s="35"/>
      <c r="AB36" s="35"/>
      <c r="AC36" s="35"/>
      <c r="AD36" s="35"/>
      <c r="AE36" s="35"/>
      <c r="AF36" s="35"/>
      <c r="AG36" s="35"/>
    </row>
    <row r="37" spans="1:33" s="35" customFormat="1" x14ac:dyDescent="0.25">
      <c r="A37" s="34" t="s">
        <v>97</v>
      </c>
      <c r="B37" s="35">
        <f>SUM(B5:B14)</f>
        <v>936</v>
      </c>
      <c r="C37" s="35">
        <f>SUM(C5:C14)</f>
        <v>378</v>
      </c>
      <c r="D37" s="35">
        <f>SUM(D5:D14)</f>
        <v>48</v>
      </c>
      <c r="E37" s="36">
        <f t="shared" si="28"/>
        <v>1362</v>
      </c>
      <c r="M37"/>
      <c r="N37"/>
      <c r="O37"/>
      <c r="P37"/>
      <c r="Q37"/>
      <c r="R37"/>
      <c r="S37"/>
      <c r="T37"/>
      <c r="U37"/>
      <c r="V37"/>
      <c r="X37"/>
      <c r="Y37"/>
      <c r="Z37"/>
      <c r="AA37"/>
      <c r="AB37"/>
      <c r="AC37"/>
      <c r="AD37"/>
      <c r="AE37"/>
      <c r="AF37"/>
      <c r="AG37"/>
    </row>
    <row r="38" spans="1:33" x14ac:dyDescent="0.25">
      <c r="A38" t="s">
        <v>98</v>
      </c>
      <c r="B38">
        <f>SUM(B31:B36)</f>
        <v>1368</v>
      </c>
      <c r="C38">
        <f>SUM(C31:C36)</f>
        <v>1278</v>
      </c>
      <c r="D38">
        <f>SUM(D31:D36)</f>
        <v>1136</v>
      </c>
      <c r="E38">
        <f t="shared" si="28"/>
        <v>3782</v>
      </c>
      <c r="G38" s="37">
        <f>SUM(G31:G36)</f>
        <v>38</v>
      </c>
      <c r="H38" s="37">
        <f>SUM(H31:H36)</f>
        <v>35.5</v>
      </c>
      <c r="I38" s="37">
        <f>SUM(I31:I36)</f>
        <v>35.5</v>
      </c>
      <c r="M38" s="35"/>
      <c r="N38" s="35"/>
      <c r="O38" s="35"/>
      <c r="P38" s="35"/>
      <c r="Q38" s="35"/>
      <c r="R38" s="35"/>
      <c r="S38" s="35"/>
      <c r="T38" s="35"/>
      <c r="U38" s="35"/>
      <c r="V38" s="35"/>
    </row>
    <row r="39" spans="1:33" x14ac:dyDescent="0.25">
      <c r="A39" t="s">
        <v>99</v>
      </c>
      <c r="B39">
        <f>B33+B37</f>
        <v>1224</v>
      </c>
      <c r="C39">
        <f>C33+C37</f>
        <v>612</v>
      </c>
      <c r="D39">
        <f>D33+D37</f>
        <v>320</v>
      </c>
      <c r="G39">
        <f>G31+G32+G33+G36</f>
        <v>35</v>
      </c>
      <c r="H39">
        <f>H31+H32+H33+H36</f>
        <v>17.5</v>
      </c>
      <c r="I39">
        <f>I31+I32+I33+I36</f>
        <v>10.5</v>
      </c>
    </row>
    <row r="40" spans="1:33" x14ac:dyDescent="0.25">
      <c r="A40" t="s">
        <v>100</v>
      </c>
      <c r="B40">
        <v>35</v>
      </c>
      <c r="C40">
        <v>35</v>
      </c>
      <c r="D40">
        <v>35</v>
      </c>
    </row>
    <row r="41" spans="1:33" x14ac:dyDescent="0.25">
      <c r="A41" t="s">
        <v>38</v>
      </c>
      <c r="B41">
        <v>36</v>
      </c>
      <c r="C41">
        <v>36</v>
      </c>
      <c r="D41">
        <v>32</v>
      </c>
    </row>
    <row r="42" spans="1:33" x14ac:dyDescent="0.25">
      <c r="A42" t="s">
        <v>101</v>
      </c>
      <c r="B42">
        <f>B40*B41</f>
        <v>1260</v>
      </c>
      <c r="C42">
        <f>C40*C41</f>
        <v>1260</v>
      </c>
      <c r="D42">
        <f>D40*D41</f>
        <v>1120</v>
      </c>
      <c r="E42">
        <f>SUM(B42:D42)</f>
        <v>3640</v>
      </c>
      <c r="G42">
        <f>B42/B41</f>
        <v>35</v>
      </c>
      <c r="H42">
        <f>C42/C41</f>
        <v>35</v>
      </c>
      <c r="I42">
        <f>D42/D41</f>
        <v>35</v>
      </c>
    </row>
    <row r="43" spans="1:33" x14ac:dyDescent="0.25">
      <c r="X43" s="37"/>
      <c r="Y43" s="37"/>
      <c r="Z43" s="37"/>
      <c r="AA43" s="37"/>
      <c r="AB43" s="37"/>
      <c r="AC43" s="37"/>
      <c r="AD43" s="37"/>
      <c r="AE43" s="37"/>
      <c r="AF43" s="37"/>
      <c r="AG43" s="37"/>
    </row>
    <row r="44" spans="1:33" s="37" customFormat="1" x14ac:dyDescent="0.25">
      <c r="A44" s="37" t="s">
        <v>102</v>
      </c>
      <c r="B44" s="37">
        <f>B48*B47</f>
        <v>35</v>
      </c>
      <c r="C44" s="37">
        <f>C48*C47</f>
        <v>17.5</v>
      </c>
      <c r="D44" s="37">
        <f>D48*D47</f>
        <v>12</v>
      </c>
      <c r="G44" s="37">
        <f>SUM(G5:G22)</f>
        <v>34</v>
      </c>
      <c r="H44" s="37">
        <f>SUM(H5:H22)</f>
        <v>17</v>
      </c>
      <c r="I44" s="37">
        <f>SUM(I5:I22)</f>
        <v>10</v>
      </c>
      <c r="M44"/>
      <c r="N44"/>
      <c r="O44"/>
      <c r="P44"/>
      <c r="Q44"/>
      <c r="R44"/>
      <c r="S44"/>
      <c r="T44"/>
      <c r="U44"/>
      <c r="V44"/>
      <c r="X44"/>
      <c r="Y44"/>
      <c r="Z44"/>
      <c r="AA44"/>
      <c r="AB44"/>
      <c r="AC44"/>
      <c r="AD44"/>
      <c r="AE44"/>
      <c r="AF44"/>
      <c r="AG44"/>
    </row>
    <row r="45" spans="1:33" x14ac:dyDescent="0.25">
      <c r="G45" s="38"/>
      <c r="H45" s="38"/>
      <c r="I45" s="38"/>
      <c r="M45" s="37"/>
      <c r="N45" s="37"/>
      <c r="O45" s="37"/>
      <c r="P45" s="37"/>
      <c r="Q45" s="37"/>
      <c r="R45" s="37"/>
      <c r="S45" s="37"/>
      <c r="T45" s="37"/>
      <c r="U45" s="37"/>
      <c r="V45" s="37"/>
    </row>
    <row r="46" spans="1:33" x14ac:dyDescent="0.25">
      <c r="A46" t="s">
        <v>111</v>
      </c>
      <c r="B46">
        <v>540</v>
      </c>
      <c r="C46">
        <v>360</v>
      </c>
      <c r="D46">
        <v>108</v>
      </c>
      <c r="E46">
        <f>SUM(B46:D46)</f>
        <v>1008</v>
      </c>
      <c r="F46" s="39"/>
    </row>
    <row r="47" spans="1:33" x14ac:dyDescent="0.25">
      <c r="A47" s="40" t="s">
        <v>103</v>
      </c>
      <c r="B47" s="41">
        <v>5</v>
      </c>
      <c r="C47" s="41">
        <v>2.5</v>
      </c>
      <c r="D47" s="41">
        <v>2</v>
      </c>
      <c r="F47" s="39"/>
    </row>
    <row r="48" spans="1:33" x14ac:dyDescent="0.25">
      <c r="A48" s="40" t="s">
        <v>104</v>
      </c>
      <c r="B48" s="41">
        <v>7</v>
      </c>
      <c r="C48" s="41">
        <v>7</v>
      </c>
      <c r="D48" s="41">
        <v>6</v>
      </c>
    </row>
    <row r="49" spans="1:12" x14ac:dyDescent="0.25">
      <c r="A49" s="3"/>
      <c r="B49" s="3">
        <v>1</v>
      </c>
      <c r="C49" s="3">
        <v>2</v>
      </c>
      <c r="D49" s="3">
        <v>3</v>
      </c>
      <c r="E49" s="3" t="s">
        <v>105</v>
      </c>
    </row>
    <row r="50" spans="1:12" x14ac:dyDescent="0.25">
      <c r="A50" s="3" t="s">
        <v>97</v>
      </c>
      <c r="B50" s="3">
        <f>B37</f>
        <v>936</v>
      </c>
      <c r="C50" s="3">
        <f>C37</f>
        <v>378</v>
      </c>
      <c r="D50" s="3">
        <f>D37</f>
        <v>48</v>
      </c>
      <c r="E50" s="3">
        <f>SUM(B50:D50)</f>
        <v>1362</v>
      </c>
    </row>
    <row r="51" spans="1:12" x14ac:dyDescent="0.25">
      <c r="A51" s="3" t="s">
        <v>106</v>
      </c>
      <c r="B51" s="3">
        <f>B33</f>
        <v>288</v>
      </c>
      <c r="C51" s="3">
        <f>C33</f>
        <v>234</v>
      </c>
      <c r="D51" s="3">
        <f>D33</f>
        <v>272</v>
      </c>
      <c r="E51" s="3">
        <f>SUM(B51:D51)</f>
        <v>794</v>
      </c>
    </row>
    <row r="52" spans="1:12" x14ac:dyDescent="0.25">
      <c r="A52" s="3" t="s">
        <v>141</v>
      </c>
      <c r="B52" s="3"/>
      <c r="C52" s="3"/>
      <c r="D52" s="3"/>
      <c r="E52" s="16">
        <f>SUM(E51,E31,E32)</f>
        <v>1130</v>
      </c>
    </row>
    <row r="53" spans="1:12" x14ac:dyDescent="0.25">
      <c r="A53" s="3" t="s">
        <v>107</v>
      </c>
      <c r="B53" s="3">
        <f>B34+B35</f>
        <v>108</v>
      </c>
      <c r="C53" s="3">
        <f>C34+C35</f>
        <v>648</v>
      </c>
      <c r="D53" s="3">
        <f>D34+D35</f>
        <v>800</v>
      </c>
      <c r="E53" s="3">
        <f>SUM(B53:D53)</f>
        <v>1556</v>
      </c>
    </row>
    <row r="54" spans="1:12" x14ac:dyDescent="0.25">
      <c r="A54" s="3" t="s">
        <v>27</v>
      </c>
      <c r="B54" s="3">
        <f>B25</f>
        <v>140</v>
      </c>
      <c r="C54" s="3">
        <f>C25</f>
        <v>140</v>
      </c>
      <c r="D54" s="3">
        <f>D25</f>
        <v>0</v>
      </c>
      <c r="E54" s="3">
        <f>SUM(B54:D54)</f>
        <v>280</v>
      </c>
      <c r="K54" s="42"/>
      <c r="L54" s="43"/>
    </row>
    <row r="55" spans="1:12" x14ac:dyDescent="0.25">
      <c r="A55" s="3" t="s">
        <v>140</v>
      </c>
      <c r="B55" s="3"/>
      <c r="C55" s="3"/>
      <c r="D55" s="3"/>
      <c r="E55" s="16">
        <f>SUM(E53:E54)</f>
        <v>1836</v>
      </c>
      <c r="K55" s="42"/>
      <c r="L55" s="43"/>
    </row>
    <row r="56" spans="1:12" x14ac:dyDescent="0.25">
      <c r="A56" s="3" t="s">
        <v>13</v>
      </c>
      <c r="B56" s="3">
        <f>SUM(B50:B54)</f>
        <v>1472</v>
      </c>
      <c r="C56" s="3">
        <f>SUM(C50:C54)</f>
        <v>1400</v>
      </c>
      <c r="D56" s="3">
        <f>SUM(D50:D54)</f>
        <v>1120</v>
      </c>
      <c r="E56" s="3">
        <f>E55+E52</f>
        <v>2966</v>
      </c>
      <c r="K56" s="42"/>
      <c r="L56" s="43"/>
    </row>
    <row r="58" spans="1:12" x14ac:dyDescent="0.25">
      <c r="F58" s="142" t="s">
        <v>108</v>
      </c>
    </row>
    <row r="59" spans="1:12" x14ac:dyDescent="0.25">
      <c r="C59" s="1116" t="s">
        <v>112</v>
      </c>
      <c r="D59" s="1116"/>
      <c r="E59" s="3" t="s">
        <v>109</v>
      </c>
      <c r="F59" s="81">
        <f>E52/E56</f>
        <v>0.38098449089683073</v>
      </c>
    </row>
    <row r="60" spans="1:12" x14ac:dyDescent="0.25">
      <c r="C60" s="1116"/>
      <c r="D60" s="1116"/>
      <c r="E60" s="3" t="s">
        <v>110</v>
      </c>
      <c r="F60" s="81">
        <f>E55/E56</f>
        <v>0.61901550910316927</v>
      </c>
    </row>
  </sheetData>
  <mergeCells count="14">
    <mergeCell ref="Y3:AB3"/>
    <mergeCell ref="AD3:AG3"/>
    <mergeCell ref="E29:F29"/>
    <mergeCell ref="C59:D60"/>
    <mergeCell ref="A2:J2"/>
    <mergeCell ref="M2:V2"/>
    <mergeCell ref="X2:AG2"/>
    <mergeCell ref="A3:A4"/>
    <mergeCell ref="B3:E3"/>
    <mergeCell ref="G3:J3"/>
    <mergeCell ref="M3:M4"/>
    <mergeCell ref="N3:Q3"/>
    <mergeCell ref="S3:V3"/>
    <mergeCell ref="X3:X4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opLeftCell="A25" workbookViewId="0">
      <selection activeCell="I39" sqref="I39"/>
    </sheetView>
  </sheetViews>
  <sheetFormatPr defaultRowHeight="13.2" x14ac:dyDescent="0.25"/>
  <cols>
    <col min="1" max="1" width="19.109375" customWidth="1"/>
    <col min="2" max="2" width="45.88671875" customWidth="1"/>
  </cols>
  <sheetData>
    <row r="1" spans="1:13" s="330" customFormat="1" ht="17.399999999999999" x14ac:dyDescent="0.3">
      <c r="A1" s="882" t="s">
        <v>738</v>
      </c>
      <c r="B1" s="882"/>
      <c r="C1" s="882"/>
      <c r="D1" s="882"/>
      <c r="E1" s="882"/>
      <c r="F1" s="882"/>
      <c r="G1" s="882"/>
      <c r="H1" s="882"/>
      <c r="I1" s="882"/>
      <c r="J1" s="882"/>
      <c r="K1" s="882"/>
      <c r="M1" s="629">
        <v>31</v>
      </c>
    </row>
    <row r="2" spans="1:13" s="330" customFormat="1" ht="15.6" x14ac:dyDescent="0.25">
      <c r="A2" s="875" t="s">
        <v>678</v>
      </c>
      <c r="B2" s="875"/>
      <c r="C2" s="875"/>
      <c r="D2" s="875"/>
      <c r="E2" s="875"/>
      <c r="F2" s="875"/>
      <c r="G2" s="875"/>
      <c r="H2" s="875"/>
      <c r="I2" s="875"/>
      <c r="J2" s="875"/>
      <c r="K2" s="875"/>
      <c r="M2" s="630">
        <v>36</v>
      </c>
    </row>
    <row r="3" spans="1:13" x14ac:dyDescent="0.25">
      <c r="A3" s="879"/>
      <c r="B3" s="880"/>
      <c r="C3" s="880"/>
      <c r="D3" s="880"/>
      <c r="E3" s="880"/>
      <c r="F3" s="880"/>
      <c r="G3" s="880"/>
      <c r="H3" s="880"/>
      <c r="I3" s="880"/>
      <c r="J3" s="880"/>
      <c r="K3" s="881"/>
    </row>
    <row r="4" spans="1:13" ht="57.6" x14ac:dyDescent="0.25">
      <c r="A4" s="868" t="s">
        <v>249</v>
      </c>
      <c r="B4" s="868"/>
      <c r="C4" s="698" t="s">
        <v>620</v>
      </c>
      <c r="D4" s="698" t="s">
        <v>621</v>
      </c>
      <c r="E4" s="698" t="s">
        <v>622</v>
      </c>
      <c r="F4" s="698" t="s">
        <v>623</v>
      </c>
      <c r="G4" s="698" t="s">
        <v>680</v>
      </c>
      <c r="H4" s="698" t="s">
        <v>681</v>
      </c>
      <c r="I4" s="698" t="s">
        <v>647</v>
      </c>
      <c r="J4" s="698" t="s">
        <v>648</v>
      </c>
      <c r="K4" s="698" t="s">
        <v>682</v>
      </c>
    </row>
    <row r="5" spans="1:13" ht="14.4" x14ac:dyDescent="0.25">
      <c r="A5" s="869" t="s">
        <v>624</v>
      </c>
      <c r="B5" s="664" t="s">
        <v>2</v>
      </c>
      <c r="C5" s="619">
        <v>4</v>
      </c>
      <c r="D5" s="619">
        <v>5</v>
      </c>
      <c r="E5" s="619">
        <v>3</v>
      </c>
      <c r="F5" s="619">
        <v>3</v>
      </c>
      <c r="G5" s="624">
        <f t="shared" ref="G5:G17" si="0">SUM(C5:F5)</f>
        <v>15</v>
      </c>
      <c r="H5" s="627">
        <f>((+C5+D5+E5)*$M$2)+(F5*$M$1)</f>
        <v>525</v>
      </c>
      <c r="I5" s="710"/>
      <c r="J5" s="619">
        <f>I5*$M$1</f>
        <v>0</v>
      </c>
      <c r="K5" s="621">
        <f>H5+J5</f>
        <v>525</v>
      </c>
    </row>
    <row r="6" spans="1:13" ht="15.6" x14ac:dyDescent="0.25">
      <c r="A6" s="869"/>
      <c r="B6" s="666" t="s">
        <v>536</v>
      </c>
      <c r="C6" s="619">
        <v>5</v>
      </c>
      <c r="D6" s="619">
        <v>5</v>
      </c>
      <c r="E6" s="619">
        <v>4</v>
      </c>
      <c r="F6" s="619">
        <v>3</v>
      </c>
      <c r="G6" s="624">
        <f t="shared" si="0"/>
        <v>17</v>
      </c>
      <c r="H6" s="627">
        <f>((C6+D6+E6)*$M$2)+(F6*$M$2)</f>
        <v>612</v>
      </c>
      <c r="I6" s="710">
        <v>3</v>
      </c>
      <c r="J6" s="619">
        <f t="shared" ref="J6:J17" si="1">I6*$M$1</f>
        <v>93</v>
      </c>
      <c r="K6" s="621">
        <f t="shared" ref="K6:K19" si="2">H6+J6</f>
        <v>705</v>
      </c>
    </row>
    <row r="7" spans="1:13" ht="15.6" x14ac:dyDescent="0.25">
      <c r="A7" s="869"/>
      <c r="B7" s="382" t="s">
        <v>537</v>
      </c>
      <c r="C7" s="619">
        <v>2</v>
      </c>
      <c r="D7" s="619"/>
      <c r="E7" s="619"/>
      <c r="F7" s="619">
        <v>2</v>
      </c>
      <c r="G7" s="624">
        <f t="shared" si="0"/>
        <v>4</v>
      </c>
      <c r="H7" s="627">
        <f>((C7+D7+E7)*$M$2)+(F7*$M$2)</f>
        <v>144</v>
      </c>
      <c r="I7" s="710">
        <v>3</v>
      </c>
      <c r="J7" s="619">
        <f t="shared" si="1"/>
        <v>93</v>
      </c>
      <c r="K7" s="621">
        <f>H7+J7</f>
        <v>237</v>
      </c>
    </row>
    <row r="8" spans="1:13" ht="14.4" x14ac:dyDescent="0.25">
      <c r="A8" s="869"/>
      <c r="B8" s="664" t="s">
        <v>19</v>
      </c>
      <c r="C8" s="619">
        <v>4</v>
      </c>
      <c r="D8" s="619">
        <v>4</v>
      </c>
      <c r="E8" s="619">
        <v>3</v>
      </c>
      <c r="F8" s="619">
        <v>3</v>
      </c>
      <c r="G8" s="624">
        <f t="shared" si="0"/>
        <v>14</v>
      </c>
      <c r="H8" s="627">
        <f t="shared" ref="H8:H9" si="3">((+C8+D8+E8)*$M$2)+(F8*$M$1)</f>
        <v>489</v>
      </c>
      <c r="I8" s="619"/>
      <c r="J8" s="619">
        <f t="shared" si="1"/>
        <v>0</v>
      </c>
      <c r="K8" s="621">
        <f t="shared" si="2"/>
        <v>489</v>
      </c>
    </row>
    <row r="9" spans="1:13" ht="14.4" x14ac:dyDescent="0.25">
      <c r="A9" s="869"/>
      <c r="B9" s="664" t="s">
        <v>625</v>
      </c>
      <c r="C9" s="619">
        <v>3</v>
      </c>
      <c r="D9" s="619">
        <v>3</v>
      </c>
      <c r="E9" s="619">
        <v>2</v>
      </c>
      <c r="F9" s="619">
        <v>2</v>
      </c>
      <c r="G9" s="624">
        <f t="shared" si="0"/>
        <v>10</v>
      </c>
      <c r="H9" s="627">
        <f t="shared" si="3"/>
        <v>350</v>
      </c>
      <c r="I9" s="619"/>
      <c r="J9" s="619">
        <f t="shared" si="1"/>
        <v>0</v>
      </c>
      <c r="K9" s="621">
        <f t="shared" si="2"/>
        <v>350</v>
      </c>
    </row>
    <row r="10" spans="1:13" ht="14.4" x14ac:dyDescent="0.25">
      <c r="A10" s="869"/>
      <c r="B10" s="620" t="s">
        <v>626</v>
      </c>
      <c r="C10" s="619">
        <v>0</v>
      </c>
      <c r="D10" s="619">
        <v>0</v>
      </c>
      <c r="E10" s="619">
        <v>0</v>
      </c>
      <c r="F10" s="619">
        <v>1</v>
      </c>
      <c r="G10" s="624">
        <f t="shared" si="0"/>
        <v>1</v>
      </c>
      <c r="H10" s="627">
        <f t="shared" ref="H10:H18" si="4">((C10+D10+E10)*$M$2)+(F10*$M$2)</f>
        <v>36</v>
      </c>
      <c r="I10" s="619"/>
      <c r="J10" s="619">
        <f t="shared" si="1"/>
        <v>0</v>
      </c>
      <c r="K10" s="621">
        <f t="shared" si="2"/>
        <v>36</v>
      </c>
    </row>
    <row r="11" spans="1:13" ht="14.4" x14ac:dyDescent="0.25">
      <c r="A11" s="869"/>
      <c r="B11" s="620" t="s">
        <v>627</v>
      </c>
      <c r="C11" s="702">
        <v>1</v>
      </c>
      <c r="D11" s="702">
        <v>0</v>
      </c>
      <c r="E11" s="702">
        <v>0</v>
      </c>
      <c r="F11" s="619">
        <v>0</v>
      </c>
      <c r="G11" s="624">
        <f t="shared" si="0"/>
        <v>1</v>
      </c>
      <c r="H11" s="627">
        <f t="shared" si="4"/>
        <v>36</v>
      </c>
      <c r="I11" s="702"/>
      <c r="J11" s="619">
        <f t="shared" si="1"/>
        <v>0</v>
      </c>
      <c r="K11" s="621">
        <f t="shared" si="2"/>
        <v>36</v>
      </c>
    </row>
    <row r="12" spans="1:13" ht="14.4" x14ac:dyDescent="0.25">
      <c r="A12" s="869"/>
      <c r="B12" s="620" t="s">
        <v>34</v>
      </c>
      <c r="C12" s="702">
        <v>4</v>
      </c>
      <c r="D12" s="702">
        <v>4</v>
      </c>
      <c r="E12" s="702">
        <v>3</v>
      </c>
      <c r="F12" s="619">
        <v>3</v>
      </c>
      <c r="G12" s="624">
        <f t="shared" si="0"/>
        <v>14</v>
      </c>
      <c r="H12" s="627">
        <f t="shared" si="4"/>
        <v>504</v>
      </c>
      <c r="I12" s="619"/>
      <c r="J12" s="619">
        <f t="shared" si="1"/>
        <v>0</v>
      </c>
      <c r="K12" s="621">
        <f t="shared" si="2"/>
        <v>504</v>
      </c>
    </row>
    <row r="13" spans="1:13" ht="14.4" x14ac:dyDescent="0.25">
      <c r="A13" s="869"/>
      <c r="B13" s="620" t="s">
        <v>23</v>
      </c>
      <c r="C13" s="702">
        <v>1</v>
      </c>
      <c r="D13" s="702">
        <v>1</v>
      </c>
      <c r="E13" s="702">
        <v>1</v>
      </c>
      <c r="F13" s="619">
        <v>1</v>
      </c>
      <c r="G13" s="624">
        <f t="shared" si="0"/>
        <v>4</v>
      </c>
      <c r="H13" s="627">
        <f t="shared" si="4"/>
        <v>144</v>
      </c>
      <c r="I13" s="702"/>
      <c r="J13" s="619">
        <f t="shared" si="1"/>
        <v>0</v>
      </c>
      <c r="K13" s="621">
        <f t="shared" si="2"/>
        <v>144</v>
      </c>
    </row>
    <row r="14" spans="1:13" ht="14.4" x14ac:dyDescent="0.25">
      <c r="A14" s="869"/>
      <c r="B14" s="620" t="s">
        <v>628</v>
      </c>
      <c r="C14" s="702">
        <v>3</v>
      </c>
      <c r="D14" s="702">
        <v>0</v>
      </c>
      <c r="E14" s="702">
        <v>0</v>
      </c>
      <c r="F14" s="619">
        <v>0</v>
      </c>
      <c r="G14" s="624">
        <f t="shared" si="0"/>
        <v>3</v>
      </c>
      <c r="H14" s="627">
        <f t="shared" si="4"/>
        <v>108</v>
      </c>
      <c r="I14" s="702"/>
      <c r="J14" s="619">
        <f t="shared" si="1"/>
        <v>0</v>
      </c>
      <c r="K14" s="621">
        <f t="shared" si="2"/>
        <v>108</v>
      </c>
    </row>
    <row r="15" spans="1:13" ht="28.8" x14ac:dyDescent="0.25">
      <c r="A15" s="869"/>
      <c r="B15" s="620" t="s">
        <v>629</v>
      </c>
      <c r="C15" s="702">
        <v>0</v>
      </c>
      <c r="D15" s="702">
        <v>2</v>
      </c>
      <c r="E15" s="702">
        <v>2</v>
      </c>
      <c r="F15" s="619">
        <v>0</v>
      </c>
      <c r="G15" s="624">
        <f t="shared" si="0"/>
        <v>4</v>
      </c>
      <c r="H15" s="627">
        <f t="shared" si="4"/>
        <v>144</v>
      </c>
      <c r="I15" s="702"/>
      <c r="J15" s="619">
        <f t="shared" si="1"/>
        <v>0</v>
      </c>
      <c r="K15" s="621">
        <f t="shared" si="2"/>
        <v>144</v>
      </c>
    </row>
    <row r="16" spans="1:13" ht="14.4" x14ac:dyDescent="0.25">
      <c r="A16" s="869"/>
      <c r="B16" s="620" t="s">
        <v>630</v>
      </c>
      <c r="C16" s="625">
        <v>0</v>
      </c>
      <c r="D16" s="702">
        <v>0</v>
      </c>
      <c r="E16" s="702">
        <v>2</v>
      </c>
      <c r="F16" s="619">
        <v>2</v>
      </c>
      <c r="G16" s="624">
        <f t="shared" si="0"/>
        <v>4</v>
      </c>
      <c r="H16" s="627">
        <f t="shared" si="4"/>
        <v>144</v>
      </c>
      <c r="I16" s="619"/>
      <c r="J16" s="619">
        <f t="shared" si="1"/>
        <v>0</v>
      </c>
      <c r="K16" s="621">
        <f t="shared" si="2"/>
        <v>144</v>
      </c>
    </row>
    <row r="17" spans="1:11" ht="14.4" x14ac:dyDescent="0.25">
      <c r="A17" s="869"/>
      <c r="B17" s="620" t="s">
        <v>469</v>
      </c>
      <c r="C17" s="702">
        <v>0</v>
      </c>
      <c r="D17" s="702">
        <v>1</v>
      </c>
      <c r="E17" s="702">
        <v>0</v>
      </c>
      <c r="F17" s="619">
        <v>0</v>
      </c>
      <c r="G17" s="624">
        <f t="shared" si="0"/>
        <v>1</v>
      </c>
      <c r="H17" s="627">
        <f t="shared" si="4"/>
        <v>36</v>
      </c>
      <c r="I17" s="702"/>
      <c r="J17" s="619">
        <f t="shared" si="1"/>
        <v>0</v>
      </c>
      <c r="K17" s="621">
        <f t="shared" si="2"/>
        <v>36</v>
      </c>
    </row>
    <row r="18" spans="1:11" ht="14.4" x14ac:dyDescent="0.25">
      <c r="A18" s="869"/>
      <c r="B18" s="626" t="s">
        <v>631</v>
      </c>
      <c r="C18" s="622">
        <f>SUM(C5:C17)</f>
        <v>27</v>
      </c>
      <c r="D18" s="622">
        <f>SUM(D5:D17)</f>
        <v>25</v>
      </c>
      <c r="E18" s="663">
        <f>SUM(E5:E17)</f>
        <v>20</v>
      </c>
      <c r="F18" s="663">
        <f>SUM(F5:F17)</f>
        <v>20</v>
      </c>
      <c r="G18" s="628">
        <f>SUM(G5:G17)</f>
        <v>92</v>
      </c>
      <c r="H18" s="627">
        <f t="shared" si="4"/>
        <v>3312</v>
      </c>
      <c r="I18" s="622">
        <f>SUM(I5:I17)</f>
        <v>6</v>
      </c>
      <c r="J18" s="622">
        <f>SUM(J5:J17)</f>
        <v>186</v>
      </c>
      <c r="K18" s="622">
        <f t="shared" si="2"/>
        <v>3498</v>
      </c>
    </row>
    <row r="19" spans="1:11" ht="14.4" x14ac:dyDescent="0.25">
      <c r="A19" s="703"/>
      <c r="B19" s="643" t="s">
        <v>646</v>
      </c>
      <c r="C19" s="701">
        <v>27</v>
      </c>
      <c r="D19" s="701">
        <v>25</v>
      </c>
      <c r="E19" s="701">
        <v>20</v>
      </c>
      <c r="F19" s="701">
        <v>20</v>
      </c>
      <c r="G19" s="645">
        <f>SUM(C19:F19)</f>
        <v>92</v>
      </c>
      <c r="H19" s="645">
        <f>((C19+D19+E19)*$M$2)+((F5+F8+F9)*$M$1)+((F6+F7+F10+F11+F12+F13+F14+F15+F16+F17)*$M$2)</f>
        <v>3272</v>
      </c>
      <c r="I19" s="701">
        <v>6</v>
      </c>
      <c r="J19" s="701">
        <f>I19*M1</f>
        <v>186</v>
      </c>
      <c r="K19" s="701">
        <f t="shared" si="2"/>
        <v>3458</v>
      </c>
    </row>
    <row r="20" spans="1:11" ht="14.4" x14ac:dyDescent="0.25">
      <c r="A20" s="870" t="s">
        <v>640</v>
      </c>
      <c r="B20" s="870"/>
      <c r="C20" s="634">
        <v>7</v>
      </c>
      <c r="D20" s="634">
        <v>9</v>
      </c>
      <c r="E20" s="699">
        <v>0</v>
      </c>
      <c r="F20" s="699">
        <v>0</v>
      </c>
      <c r="G20" s="699">
        <f t="shared" ref="G20:G25" si="5">(C20+D20)*$C$37</f>
        <v>576</v>
      </c>
      <c r="H20" s="632">
        <f>((C20+D20+E20)*$M$2)+(F20*$M$1)</f>
        <v>576</v>
      </c>
      <c r="I20" s="699"/>
      <c r="J20" s="699"/>
      <c r="K20" s="633">
        <f>(C20*$M$2)+(D20*$M$2)+(E20*$M$2)+(F20*$M$2)+(I20*$M$1)</f>
        <v>576</v>
      </c>
    </row>
    <row r="21" spans="1:11" ht="14.4" x14ac:dyDescent="0.25">
      <c r="A21" s="866" t="s">
        <v>641</v>
      </c>
      <c r="B21" s="866"/>
      <c r="C21" s="696">
        <v>7</v>
      </c>
      <c r="D21" s="696">
        <v>9</v>
      </c>
      <c r="E21" s="696">
        <f>SUM(E22:E25)</f>
        <v>0</v>
      </c>
      <c r="F21" s="696">
        <f>SUM(F22:F25)</f>
        <v>0</v>
      </c>
      <c r="G21" s="696">
        <f t="shared" si="5"/>
        <v>576</v>
      </c>
      <c r="H21" s="696">
        <f t="shared" ref="H21" si="6">((C21+D21+E21)*$M$2)+(F21*$M$1)</f>
        <v>576</v>
      </c>
      <c r="I21" s="619"/>
      <c r="J21" s="619"/>
      <c r="K21" s="641">
        <f>H21</f>
        <v>576</v>
      </c>
    </row>
    <row r="22" spans="1:11" ht="28.8" x14ac:dyDescent="0.25">
      <c r="A22" s="619" t="s">
        <v>685</v>
      </c>
      <c r="B22" s="657" t="s">
        <v>685</v>
      </c>
      <c r="C22" s="702">
        <v>0.5</v>
      </c>
      <c r="D22" s="702"/>
      <c r="E22" s="702"/>
      <c r="F22" s="702"/>
      <c r="G22" s="702">
        <f t="shared" si="5"/>
        <v>18</v>
      </c>
      <c r="H22" s="627">
        <f t="shared" ref="H22:H25" si="7">((C22+D22+E22)*$M$2)+(F22*$M$2)</f>
        <v>18</v>
      </c>
      <c r="I22" s="619"/>
      <c r="J22" s="619"/>
      <c r="K22" s="621">
        <f t="shared" ref="K22:K25" si="8">H22+J22</f>
        <v>18</v>
      </c>
    </row>
    <row r="23" spans="1:11" ht="14.4" x14ac:dyDescent="0.25">
      <c r="A23" s="878" t="s">
        <v>690</v>
      </c>
      <c r="B23" s="657" t="s">
        <v>687</v>
      </c>
      <c r="C23" s="702">
        <v>1.5</v>
      </c>
      <c r="D23" s="702"/>
      <c r="E23" s="702"/>
      <c r="F23" s="702"/>
      <c r="G23" s="702">
        <f t="shared" si="5"/>
        <v>54</v>
      </c>
      <c r="H23" s="627">
        <f t="shared" si="7"/>
        <v>54</v>
      </c>
      <c r="I23" s="619"/>
      <c r="J23" s="619"/>
      <c r="K23" s="621">
        <f t="shared" si="8"/>
        <v>54</v>
      </c>
    </row>
    <row r="24" spans="1:11" ht="14.4" x14ac:dyDescent="0.25">
      <c r="A24" s="878"/>
      <c r="B24" s="657" t="s">
        <v>688</v>
      </c>
      <c r="C24" s="702">
        <v>1</v>
      </c>
      <c r="D24" s="702">
        <v>1</v>
      </c>
      <c r="E24" s="702"/>
      <c r="F24" s="702"/>
      <c r="G24" s="702">
        <f t="shared" si="5"/>
        <v>72</v>
      </c>
      <c r="H24" s="627">
        <f t="shared" si="7"/>
        <v>72</v>
      </c>
      <c r="I24" s="619"/>
      <c r="J24" s="619"/>
      <c r="K24" s="621">
        <f t="shared" si="8"/>
        <v>72</v>
      </c>
    </row>
    <row r="25" spans="1:11" ht="14.4" x14ac:dyDescent="0.25">
      <c r="A25" s="878"/>
      <c r="B25" s="657" t="s">
        <v>689</v>
      </c>
      <c r="C25" s="702">
        <v>4</v>
      </c>
      <c r="D25" s="702">
        <v>8</v>
      </c>
      <c r="E25" s="702"/>
      <c r="F25" s="702"/>
      <c r="G25" s="702">
        <f t="shared" si="5"/>
        <v>432</v>
      </c>
      <c r="H25" s="627">
        <f t="shared" si="7"/>
        <v>432</v>
      </c>
      <c r="I25" s="619"/>
      <c r="J25" s="619"/>
      <c r="K25" s="621">
        <f t="shared" si="8"/>
        <v>432</v>
      </c>
    </row>
    <row r="26" spans="1:11" ht="14.4" x14ac:dyDescent="0.25">
      <c r="A26" s="871" t="s">
        <v>726</v>
      </c>
      <c r="B26" s="871"/>
      <c r="C26" s="700">
        <v>0</v>
      </c>
      <c r="D26" s="700">
        <v>0</v>
      </c>
      <c r="E26" s="638">
        <v>14</v>
      </c>
      <c r="F26" s="638">
        <v>14</v>
      </c>
      <c r="G26" s="638">
        <f>SUM(C26:F26)</f>
        <v>28</v>
      </c>
      <c r="H26" s="639">
        <f>G26*M2</f>
        <v>1008</v>
      </c>
      <c r="I26" s="700">
        <v>24</v>
      </c>
      <c r="J26" s="700">
        <f>I26*M1</f>
        <v>744</v>
      </c>
      <c r="K26" s="700">
        <f>H26+J26</f>
        <v>1752</v>
      </c>
    </row>
    <row r="27" spans="1:11" ht="14.4" x14ac:dyDescent="0.25">
      <c r="A27" s="867" t="s">
        <v>727</v>
      </c>
      <c r="B27" s="867"/>
      <c r="C27" s="697">
        <f>SUM(C28:C35)</f>
        <v>0</v>
      </c>
      <c r="D27" s="697">
        <f>SUM(D28:D35)</f>
        <v>0</v>
      </c>
      <c r="E27" s="697">
        <f>SUM(E28:E35)</f>
        <v>14</v>
      </c>
      <c r="F27" s="697">
        <f>SUM(F28:F35)</f>
        <v>14</v>
      </c>
      <c r="G27" s="697">
        <f>SUM(C27:F27)</f>
        <v>28</v>
      </c>
      <c r="H27" s="640">
        <f>G27*$M$2</f>
        <v>1008</v>
      </c>
      <c r="I27" s="697">
        <f>SUM(I28:I35)</f>
        <v>20</v>
      </c>
      <c r="J27" s="697">
        <f>SUM(J28:J35)</f>
        <v>620</v>
      </c>
      <c r="K27" s="637">
        <f>H27+J27</f>
        <v>1628</v>
      </c>
    </row>
    <row r="28" spans="1:11" ht="14.4" x14ac:dyDescent="0.25">
      <c r="A28" s="873" t="s">
        <v>733</v>
      </c>
      <c r="B28" s="657" t="s">
        <v>728</v>
      </c>
      <c r="C28" s="702"/>
      <c r="D28" s="702"/>
      <c r="E28" s="702">
        <v>2</v>
      </c>
      <c r="F28" s="702">
        <v>1</v>
      </c>
      <c r="G28" s="702">
        <f t="shared" ref="G28:G35" si="9">SUM(C28:F28)</f>
        <v>3</v>
      </c>
      <c r="H28" s="627">
        <f t="shared" ref="H28:H35" si="10">((C28+D28+E28)*$M$2)+(F28*$M$2)</f>
        <v>108</v>
      </c>
      <c r="I28" s="702"/>
      <c r="J28" s="702">
        <f t="shared" ref="J28:J32" si="11">I28*$M$1</f>
        <v>0</v>
      </c>
      <c r="K28" s="621">
        <f t="shared" ref="K28:K32" si="12">H28+J28</f>
        <v>108</v>
      </c>
    </row>
    <row r="29" spans="1:11" ht="14.4" x14ac:dyDescent="0.25">
      <c r="A29" s="873"/>
      <c r="B29" s="657" t="s">
        <v>729</v>
      </c>
      <c r="C29" s="702"/>
      <c r="D29" s="702"/>
      <c r="E29" s="654">
        <v>7</v>
      </c>
      <c r="F29" s="654">
        <v>8</v>
      </c>
      <c r="G29" s="702">
        <f t="shared" si="9"/>
        <v>15</v>
      </c>
      <c r="H29" s="627">
        <f t="shared" si="10"/>
        <v>540</v>
      </c>
      <c r="I29" s="702"/>
      <c r="J29" s="702">
        <f t="shared" si="11"/>
        <v>0</v>
      </c>
      <c r="K29" s="621">
        <f t="shared" si="12"/>
        <v>540</v>
      </c>
    </row>
    <row r="30" spans="1:11" ht="14.4" x14ac:dyDescent="0.25">
      <c r="A30" s="873"/>
      <c r="B30" s="657" t="s">
        <v>730</v>
      </c>
      <c r="C30" s="702"/>
      <c r="D30" s="702"/>
      <c r="E30" s="702">
        <v>2</v>
      </c>
      <c r="F30" s="654">
        <v>2</v>
      </c>
      <c r="G30" s="702">
        <f t="shared" si="9"/>
        <v>4</v>
      </c>
      <c r="H30" s="627">
        <f t="shared" si="10"/>
        <v>144</v>
      </c>
      <c r="I30" s="702"/>
      <c r="J30" s="702">
        <f t="shared" si="11"/>
        <v>0</v>
      </c>
      <c r="K30" s="621">
        <f t="shared" si="12"/>
        <v>144</v>
      </c>
    </row>
    <row r="31" spans="1:11" ht="14.4" x14ac:dyDescent="0.25">
      <c r="A31" s="873"/>
      <c r="B31" s="657" t="s">
        <v>731</v>
      </c>
      <c r="C31" s="702"/>
      <c r="D31" s="702"/>
      <c r="E31" s="702">
        <v>1</v>
      </c>
      <c r="F31" s="702">
        <v>2</v>
      </c>
      <c r="G31" s="702">
        <f t="shared" si="9"/>
        <v>3</v>
      </c>
      <c r="H31" s="627">
        <f t="shared" si="10"/>
        <v>108</v>
      </c>
      <c r="I31" s="702"/>
      <c r="J31" s="702">
        <f t="shared" si="11"/>
        <v>0</v>
      </c>
      <c r="K31" s="621">
        <f t="shared" si="12"/>
        <v>108</v>
      </c>
    </row>
    <row r="32" spans="1:11" ht="14.4" x14ac:dyDescent="0.25">
      <c r="A32" s="873"/>
      <c r="B32" s="657" t="s">
        <v>732</v>
      </c>
      <c r="C32" s="702"/>
      <c r="D32" s="702"/>
      <c r="E32" s="702">
        <v>2</v>
      </c>
      <c r="F32" s="702">
        <v>1</v>
      </c>
      <c r="G32" s="702">
        <f t="shared" si="9"/>
        <v>3</v>
      </c>
      <c r="H32" s="627">
        <f t="shared" si="10"/>
        <v>108</v>
      </c>
      <c r="I32" s="702"/>
      <c r="J32" s="702">
        <f t="shared" si="11"/>
        <v>0</v>
      </c>
      <c r="K32" s="621">
        <f t="shared" si="12"/>
        <v>108</v>
      </c>
    </row>
    <row r="33" spans="1:13" ht="15" customHeight="1" x14ac:dyDescent="0.25">
      <c r="A33" s="873" t="s">
        <v>737</v>
      </c>
      <c r="B33" s="667" t="s">
        <v>734</v>
      </c>
      <c r="C33" s="702"/>
      <c r="D33" s="702"/>
      <c r="E33" s="702"/>
      <c r="F33" s="702"/>
      <c r="G33" s="702">
        <f t="shared" si="9"/>
        <v>0</v>
      </c>
      <c r="H33" s="627">
        <f t="shared" si="10"/>
        <v>0</v>
      </c>
      <c r="I33" s="702">
        <v>9</v>
      </c>
      <c r="J33" s="702">
        <f t="shared" ref="J33:J35" si="13">I33*$M$1</f>
        <v>279</v>
      </c>
      <c r="K33" s="621">
        <f t="shared" ref="K33:K35" si="14">H33+J33</f>
        <v>279</v>
      </c>
    </row>
    <row r="34" spans="1:13" ht="14.4" x14ac:dyDescent="0.25">
      <c r="A34" s="873"/>
      <c r="B34" s="657" t="s">
        <v>735</v>
      </c>
      <c r="C34" s="702"/>
      <c r="D34" s="702"/>
      <c r="E34" s="702"/>
      <c r="F34" s="702"/>
      <c r="G34" s="702">
        <f t="shared" si="9"/>
        <v>0</v>
      </c>
      <c r="H34" s="627">
        <f t="shared" si="10"/>
        <v>0</v>
      </c>
      <c r="I34" s="702">
        <v>4</v>
      </c>
      <c r="J34" s="702">
        <f t="shared" si="13"/>
        <v>124</v>
      </c>
      <c r="K34" s="621">
        <f t="shared" si="14"/>
        <v>124</v>
      </c>
    </row>
    <row r="35" spans="1:13" ht="14.4" x14ac:dyDescent="0.25">
      <c r="A35" s="873"/>
      <c r="B35" s="657" t="s">
        <v>736</v>
      </c>
      <c r="C35" s="702"/>
      <c r="D35" s="702"/>
      <c r="E35" s="702"/>
      <c r="F35" s="702"/>
      <c r="G35" s="702">
        <f t="shared" si="9"/>
        <v>0</v>
      </c>
      <c r="H35" s="627">
        <f t="shared" si="10"/>
        <v>0</v>
      </c>
      <c r="I35" s="702">
        <v>7</v>
      </c>
      <c r="J35" s="702">
        <f t="shared" si="13"/>
        <v>217</v>
      </c>
      <c r="K35" s="621">
        <f t="shared" si="14"/>
        <v>217</v>
      </c>
    </row>
    <row r="36" spans="1:13" ht="15" customHeight="1" x14ac:dyDescent="0.25">
      <c r="A36" s="872" t="s">
        <v>632</v>
      </c>
      <c r="B36" s="872"/>
      <c r="C36" s="701">
        <f>C19-C18</f>
        <v>0</v>
      </c>
      <c r="D36" s="701">
        <f>D19-D18</f>
        <v>0</v>
      </c>
      <c r="E36" s="662">
        <f>E19-E18</f>
        <v>0</v>
      </c>
      <c r="F36" s="662">
        <f>F19-F18</f>
        <v>0</v>
      </c>
      <c r="G36" s="701">
        <f>SUM(C36:F36)</f>
        <v>0</v>
      </c>
      <c r="H36" s="701">
        <f>G36*M2</f>
        <v>0</v>
      </c>
      <c r="I36" s="701">
        <f>I19-I18</f>
        <v>0</v>
      </c>
      <c r="J36" s="701">
        <f>I36*$I$37</f>
        <v>0</v>
      </c>
      <c r="K36" s="644">
        <f>H36+J36</f>
        <v>0</v>
      </c>
    </row>
    <row r="37" spans="1:13" ht="14.4" x14ac:dyDescent="0.25">
      <c r="A37" s="873" t="s">
        <v>633</v>
      </c>
      <c r="B37" s="873"/>
      <c r="C37" s="702">
        <v>36</v>
      </c>
      <c r="D37" s="702">
        <v>36</v>
      </c>
      <c r="E37" s="702">
        <v>36</v>
      </c>
      <c r="F37" s="631" t="s">
        <v>634</v>
      </c>
      <c r="G37" s="702"/>
      <c r="H37" s="702"/>
      <c r="I37" s="702">
        <v>31</v>
      </c>
      <c r="J37" s="702"/>
      <c r="K37" s="621"/>
    </row>
    <row r="38" spans="1:13" ht="14.4" x14ac:dyDescent="0.25">
      <c r="A38" s="865" t="s">
        <v>635</v>
      </c>
      <c r="B38" s="865"/>
      <c r="C38" s="616">
        <f>C40*$M$2</f>
        <v>1224</v>
      </c>
      <c r="D38" s="616">
        <f>D40*$M$2</f>
        <v>1224</v>
      </c>
      <c r="E38" s="616">
        <f>E40*$M$2</f>
        <v>1224</v>
      </c>
      <c r="F38" s="616">
        <f>((F5+F8+F9)*M1)+((F6+F7+F10+F11+F12+F13+F14+F15+F16+F17)*M2)+((F20+F26)*M2)</f>
        <v>1184</v>
      </c>
      <c r="G38" s="616"/>
      <c r="H38" s="616">
        <f>SUM(C38:F38)</f>
        <v>4856</v>
      </c>
      <c r="I38" s="616">
        <f>I37*I40</f>
        <v>1054</v>
      </c>
      <c r="J38" s="616"/>
      <c r="K38" s="635">
        <v>5905</v>
      </c>
      <c r="M38">
        <f>K18+K21+K27+K36</f>
        <v>5702</v>
      </c>
    </row>
    <row r="39" spans="1:13" ht="14.4" x14ac:dyDescent="0.25">
      <c r="A39" s="865" t="s">
        <v>637</v>
      </c>
      <c r="B39" s="865"/>
      <c r="C39" s="616">
        <f>C18+C21+C27</f>
        <v>34</v>
      </c>
      <c r="D39" s="616">
        <f>D18+D21+D27</f>
        <v>34</v>
      </c>
      <c r="E39" s="616">
        <f>E18+E21+E27</f>
        <v>34</v>
      </c>
      <c r="F39" s="616">
        <f>F18+F21+F27</f>
        <v>34</v>
      </c>
      <c r="G39" s="616"/>
      <c r="H39" s="616"/>
      <c r="I39" s="713">
        <f>I18+I21+I27</f>
        <v>26</v>
      </c>
      <c r="J39" s="616"/>
      <c r="K39" s="616"/>
    </row>
    <row r="40" spans="1:13" ht="14.4" x14ac:dyDescent="0.25">
      <c r="A40" s="865" t="s">
        <v>636</v>
      </c>
      <c r="B40" s="865"/>
      <c r="C40" s="616">
        <v>34</v>
      </c>
      <c r="D40" s="616">
        <v>34</v>
      </c>
      <c r="E40" s="616">
        <v>34</v>
      </c>
      <c r="F40" s="616">
        <v>34</v>
      </c>
      <c r="G40" s="616"/>
      <c r="H40" s="616"/>
      <c r="I40" s="616">
        <v>34</v>
      </c>
      <c r="J40" s="616"/>
      <c r="K40" s="616"/>
    </row>
    <row r="41" spans="1:13" ht="14.4" x14ac:dyDescent="0.25">
      <c r="A41" s="865" t="s">
        <v>684</v>
      </c>
      <c r="B41" s="865"/>
      <c r="C41" s="3"/>
      <c r="D41" s="3"/>
      <c r="E41" s="3"/>
      <c r="F41" s="3"/>
      <c r="G41" s="3"/>
      <c r="H41" s="3"/>
      <c r="I41" s="3"/>
      <c r="J41" s="3"/>
      <c r="K41" s="3"/>
    </row>
    <row r="42" spans="1:13" ht="14.4" x14ac:dyDescent="0.25">
      <c r="A42" s="646"/>
      <c r="B42" s="646" t="s">
        <v>661</v>
      </c>
      <c r="C42" s="619"/>
      <c r="D42" s="3"/>
      <c r="E42" s="619">
        <v>175</v>
      </c>
      <c r="F42" s="619">
        <v>200</v>
      </c>
      <c r="G42" s="619">
        <f>SUM(E42:F42)</f>
        <v>375</v>
      </c>
      <c r="H42" s="3"/>
      <c r="I42" s="3"/>
      <c r="J42" s="3"/>
      <c r="K42" s="3"/>
    </row>
    <row r="44" spans="1:13" x14ac:dyDescent="0.25">
      <c r="A44" s="950" t="s">
        <v>742</v>
      </c>
      <c r="B44" s="951"/>
      <c r="C44" s="673"/>
      <c r="D44" s="673"/>
      <c r="E44" s="673"/>
      <c r="F44" s="673"/>
      <c r="G44" s="673"/>
      <c r="H44" s="673"/>
      <c r="I44" s="673"/>
      <c r="J44" s="673"/>
      <c r="K44" s="673"/>
    </row>
  </sheetData>
  <mergeCells count="19">
    <mergeCell ref="A44:B44"/>
    <mergeCell ref="A23:A25"/>
    <mergeCell ref="A26:B26"/>
    <mergeCell ref="A27:B27"/>
    <mergeCell ref="A28:A32"/>
    <mergeCell ref="A33:A35"/>
    <mergeCell ref="A36:B36"/>
    <mergeCell ref="A37:B37"/>
    <mergeCell ref="A38:B38"/>
    <mergeCell ref="A39:B39"/>
    <mergeCell ref="A40:B40"/>
    <mergeCell ref="A41:B41"/>
    <mergeCell ref="A21:B21"/>
    <mergeCell ref="A1:K1"/>
    <mergeCell ref="A2:K2"/>
    <mergeCell ref="A4:B4"/>
    <mergeCell ref="A5:A18"/>
    <mergeCell ref="A20:B20"/>
    <mergeCell ref="A3:K3"/>
  </mergeCells>
  <printOptions horizontalCentered="1" verticalCentered="1"/>
  <pageMargins left="0.51181102362204722" right="0.51181102362204722" top="0.35433070866141736" bottom="0.55118110236220474" header="0.31496062992125984" footer="0.31496062992125984"/>
  <pageSetup paperSize="9" scale="72" orientation="landscape" horizontalDpi="4294967293" verticalDpi="0" r:id="rId1"/>
  <headerFooter>
    <oddFooter>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workbookViewId="0">
      <selection activeCell="A2" sqref="A2"/>
    </sheetView>
  </sheetViews>
  <sheetFormatPr defaultColWidth="9.109375" defaultRowHeight="14.4" x14ac:dyDescent="0.3"/>
  <cols>
    <col min="1" max="1" width="34.6640625" style="360" customWidth="1"/>
    <col min="2" max="2" width="35.44140625" style="360" customWidth="1"/>
    <col min="3" max="3" width="6.109375" style="360" customWidth="1"/>
    <col min="4" max="5" width="7" style="360" customWidth="1"/>
    <col min="6" max="6" width="5.6640625" style="360" customWidth="1"/>
    <col min="7" max="16384" width="9.109375" style="360"/>
  </cols>
  <sheetData>
    <row r="1" spans="1:13" ht="17.399999999999999" x14ac:dyDescent="0.3">
      <c r="A1" s="517" t="s">
        <v>756</v>
      </c>
      <c r="B1" s="924" t="s">
        <v>594</v>
      </c>
      <c r="C1" s="925"/>
      <c r="D1" s="925"/>
      <c r="E1" s="925"/>
      <c r="F1" s="925"/>
      <c r="G1" s="925"/>
      <c r="H1" s="925"/>
      <c r="I1" s="925"/>
      <c r="J1" s="925"/>
      <c r="K1" s="925"/>
      <c r="L1" s="926"/>
    </row>
    <row r="2" spans="1:13" ht="17.399999999999999" x14ac:dyDescent="0.3">
      <c r="A2" s="545"/>
      <c r="B2" s="925" t="s">
        <v>586</v>
      </c>
      <c r="C2" s="925"/>
      <c r="D2" s="925"/>
      <c r="E2" s="925"/>
      <c r="F2" s="925"/>
      <c r="G2" s="925"/>
      <c r="H2" s="925"/>
      <c r="I2" s="925"/>
      <c r="J2" s="925"/>
      <c r="K2" s="925"/>
      <c r="L2" s="926"/>
    </row>
    <row r="3" spans="1:13" ht="17.399999999999999" x14ac:dyDescent="0.3">
      <c r="A3" s="1009" t="s">
        <v>579</v>
      </c>
      <c r="B3" s="1010"/>
      <c r="C3" s="1010"/>
      <c r="D3" s="1010"/>
      <c r="E3" s="1010"/>
      <c r="F3" s="1010"/>
      <c r="G3" s="1010"/>
      <c r="H3" s="1010"/>
      <c r="I3" s="1010"/>
      <c r="J3" s="1010"/>
      <c r="K3" s="1010"/>
      <c r="L3" s="1011"/>
    </row>
    <row r="4" spans="1:13" ht="15.6" x14ac:dyDescent="0.3">
      <c r="A4" s="1121" t="s">
        <v>580</v>
      </c>
      <c r="B4" s="1121"/>
      <c r="C4" s="1121"/>
      <c r="D4" s="1121"/>
      <c r="E4" s="1121"/>
      <c r="F4" s="1121"/>
      <c r="G4" s="1121"/>
      <c r="H4" s="1121"/>
      <c r="I4" s="1121"/>
      <c r="J4" s="1121"/>
      <c r="K4" s="1121"/>
      <c r="L4" s="1121"/>
      <c r="M4" s="361"/>
    </row>
    <row r="5" spans="1:13" ht="31.2" x14ac:dyDescent="0.3">
      <c r="A5" s="969" t="s">
        <v>249</v>
      </c>
      <c r="B5" s="970"/>
      <c r="C5" s="975" t="s">
        <v>17</v>
      </c>
      <c r="D5" s="976"/>
      <c r="E5" s="380" t="s">
        <v>18</v>
      </c>
      <c r="F5" s="380"/>
      <c r="G5" s="977" t="s">
        <v>21</v>
      </c>
      <c r="H5" s="978"/>
      <c r="I5" s="979" t="s">
        <v>22</v>
      </c>
      <c r="J5" s="980"/>
      <c r="K5" s="981" t="s">
        <v>494</v>
      </c>
      <c r="L5" s="980"/>
      <c r="M5" s="361"/>
    </row>
    <row r="6" spans="1:13" ht="15.6" x14ac:dyDescent="0.3">
      <c r="A6" s="971"/>
      <c r="B6" s="972"/>
      <c r="C6" s="597" t="s">
        <v>438</v>
      </c>
      <c r="D6" s="597" t="s">
        <v>439</v>
      </c>
      <c r="E6" s="380" t="s">
        <v>438</v>
      </c>
      <c r="F6" s="380" t="s">
        <v>439</v>
      </c>
      <c r="G6" s="385" t="s">
        <v>438</v>
      </c>
      <c r="H6" s="385" t="s">
        <v>439</v>
      </c>
      <c r="I6" s="384" t="s">
        <v>438</v>
      </c>
      <c r="J6" s="384" t="s">
        <v>439</v>
      </c>
      <c r="K6" s="384" t="s">
        <v>438</v>
      </c>
      <c r="L6" s="384" t="s">
        <v>439</v>
      </c>
      <c r="M6" s="361"/>
    </row>
    <row r="7" spans="1:13" ht="18" customHeight="1" x14ac:dyDescent="0.3">
      <c r="A7" s="962"/>
      <c r="B7" s="382" t="s">
        <v>2</v>
      </c>
      <c r="C7" s="379">
        <v>4</v>
      </c>
      <c r="D7" s="379"/>
      <c r="E7" s="380">
        <v>4</v>
      </c>
      <c r="F7" s="380"/>
      <c r="G7" s="380">
        <v>4</v>
      </c>
      <c r="H7" s="380"/>
      <c r="I7" s="378">
        <v>4</v>
      </c>
      <c r="J7" s="377"/>
      <c r="K7" s="377"/>
      <c r="L7" s="377"/>
      <c r="M7" s="361"/>
    </row>
    <row r="8" spans="1:13" ht="15.6" customHeight="1" x14ac:dyDescent="0.3">
      <c r="A8" s="963"/>
      <c r="B8" s="382" t="s">
        <v>383</v>
      </c>
      <c r="C8" s="379">
        <v>4</v>
      </c>
      <c r="D8" s="379"/>
      <c r="E8" s="380">
        <v>4</v>
      </c>
      <c r="F8" s="380"/>
      <c r="G8" s="380">
        <v>4</v>
      </c>
      <c r="H8" s="380"/>
      <c r="I8" s="379">
        <v>4</v>
      </c>
      <c r="J8" s="377"/>
      <c r="K8" s="510">
        <v>3</v>
      </c>
      <c r="L8" s="377"/>
      <c r="M8" s="361"/>
    </row>
    <row r="9" spans="1:13" ht="14.4" customHeight="1" x14ac:dyDescent="0.3">
      <c r="A9" s="963"/>
      <c r="B9" s="382" t="s">
        <v>19</v>
      </c>
      <c r="C9" s="379">
        <v>3</v>
      </c>
      <c r="D9" s="379"/>
      <c r="E9" s="380">
        <v>3</v>
      </c>
      <c r="F9" s="380"/>
      <c r="G9" s="380">
        <v>3</v>
      </c>
      <c r="H9" s="380"/>
      <c r="I9" s="383">
        <v>3</v>
      </c>
      <c r="J9" s="377"/>
      <c r="K9" s="377"/>
      <c r="L9" s="377"/>
      <c r="M9" s="361"/>
    </row>
    <row r="10" spans="1:13" ht="15.6" x14ac:dyDescent="0.3">
      <c r="A10" s="963"/>
      <c r="B10" s="382" t="s">
        <v>254</v>
      </c>
      <c r="C10" s="379"/>
      <c r="D10" s="379"/>
      <c r="E10" s="380"/>
      <c r="F10" s="380"/>
      <c r="G10" s="380"/>
      <c r="H10" s="380"/>
      <c r="I10" s="383">
        <v>1</v>
      </c>
      <c r="J10" s="377"/>
      <c r="K10" s="377"/>
      <c r="L10" s="377"/>
      <c r="M10" s="361"/>
    </row>
    <row r="11" spans="1:13" ht="29.4" customHeight="1" x14ac:dyDescent="0.3">
      <c r="A11" s="963"/>
      <c r="B11" s="150" t="s">
        <v>255</v>
      </c>
      <c r="C11" s="379">
        <v>2</v>
      </c>
      <c r="D11" s="379"/>
      <c r="E11" s="380">
        <v>2</v>
      </c>
      <c r="F11" s="380"/>
      <c r="G11" s="380">
        <v>3</v>
      </c>
      <c r="H11" s="380"/>
      <c r="I11" s="383">
        <v>3</v>
      </c>
      <c r="J11" s="377"/>
      <c r="K11" s="377"/>
      <c r="L11" s="377"/>
      <c r="M11" s="361"/>
    </row>
    <row r="12" spans="1:13" ht="29.4" customHeight="1" x14ac:dyDescent="0.3">
      <c r="A12" s="963"/>
      <c r="B12" s="343" t="s">
        <v>535</v>
      </c>
      <c r="C12" s="379">
        <v>3</v>
      </c>
      <c r="D12" s="379"/>
      <c r="E12" s="380"/>
      <c r="F12" s="380"/>
      <c r="G12" s="380"/>
      <c r="H12" s="380"/>
      <c r="I12" s="383"/>
      <c r="J12" s="377"/>
      <c r="K12" s="377"/>
      <c r="L12" s="377"/>
      <c r="M12" s="361"/>
    </row>
    <row r="13" spans="1:13" ht="15.6" x14ac:dyDescent="0.3">
      <c r="A13" s="963"/>
      <c r="B13" s="382" t="s">
        <v>257</v>
      </c>
      <c r="C13" s="379">
        <v>2</v>
      </c>
      <c r="D13" s="379"/>
      <c r="E13" s="380">
        <v>2</v>
      </c>
      <c r="F13" s="380"/>
      <c r="G13" s="380">
        <v>2</v>
      </c>
      <c r="H13" s="380"/>
      <c r="I13" s="378"/>
      <c r="J13" s="377"/>
      <c r="K13" s="377"/>
      <c r="L13" s="377"/>
      <c r="M13" s="361"/>
    </row>
    <row r="14" spans="1:13" ht="16.2" customHeight="1" x14ac:dyDescent="0.3">
      <c r="A14" s="963"/>
      <c r="B14" s="382" t="s">
        <v>258</v>
      </c>
      <c r="C14" s="379">
        <v>1</v>
      </c>
      <c r="D14" s="379"/>
      <c r="E14" s="380"/>
      <c r="F14" s="380"/>
      <c r="G14" s="380"/>
      <c r="H14" s="380"/>
      <c r="I14" s="378"/>
      <c r="J14" s="377"/>
      <c r="K14" s="377"/>
      <c r="L14" s="377"/>
      <c r="M14" s="512" t="s">
        <v>562</v>
      </c>
    </row>
    <row r="15" spans="1:13" ht="18" customHeight="1" x14ac:dyDescent="0.3">
      <c r="A15" s="963"/>
      <c r="B15" s="382" t="s">
        <v>7</v>
      </c>
      <c r="C15" s="379">
        <v>2</v>
      </c>
      <c r="D15" s="379"/>
      <c r="E15" s="380">
        <v>2</v>
      </c>
      <c r="F15" s="380"/>
      <c r="G15" s="380"/>
      <c r="H15" s="380"/>
      <c r="I15" s="378"/>
      <c r="J15" s="377"/>
      <c r="K15" s="377"/>
      <c r="L15" s="377"/>
      <c r="M15" s="361"/>
    </row>
    <row r="16" spans="1:13" ht="59.4" customHeight="1" x14ac:dyDescent="0.3">
      <c r="A16" s="963"/>
      <c r="B16" s="382" t="s">
        <v>493</v>
      </c>
      <c r="C16" s="379"/>
      <c r="D16" s="379"/>
      <c r="E16" s="380"/>
      <c r="F16" s="380"/>
      <c r="G16" s="380">
        <v>2</v>
      </c>
      <c r="H16" s="380"/>
      <c r="I16" s="378">
        <v>2</v>
      </c>
      <c r="J16" s="377"/>
      <c r="K16" s="377"/>
      <c r="L16" s="377"/>
      <c r="M16" s="361"/>
    </row>
    <row r="17" spans="1:13" ht="13.2" customHeight="1" x14ac:dyDescent="0.3">
      <c r="A17" s="963"/>
      <c r="B17" s="382" t="s">
        <v>469</v>
      </c>
      <c r="C17" s="379"/>
      <c r="D17" s="379"/>
      <c r="E17" s="380">
        <v>1</v>
      </c>
      <c r="F17" s="380"/>
      <c r="G17" s="380"/>
      <c r="H17" s="380"/>
      <c r="I17" s="378"/>
      <c r="J17" s="377"/>
      <c r="K17" s="377"/>
      <c r="L17" s="377"/>
      <c r="M17" s="361"/>
    </row>
    <row r="18" spans="1:13" ht="18.600000000000001" customHeight="1" x14ac:dyDescent="0.3">
      <c r="A18" s="963"/>
      <c r="B18" s="150" t="s">
        <v>4</v>
      </c>
      <c r="C18" s="379">
        <v>5</v>
      </c>
      <c r="D18" s="379"/>
      <c r="E18" s="380">
        <v>5</v>
      </c>
      <c r="F18" s="380"/>
      <c r="G18" s="380">
        <v>5</v>
      </c>
      <c r="H18" s="380"/>
      <c r="I18" s="378">
        <v>5</v>
      </c>
      <c r="J18" s="377"/>
      <c r="K18" s="377"/>
      <c r="L18" s="377"/>
      <c r="M18" s="361"/>
    </row>
    <row r="19" spans="1:13" ht="16.95" customHeight="1" x14ac:dyDescent="0.3">
      <c r="A19" s="964"/>
      <c r="B19" s="381" t="s">
        <v>23</v>
      </c>
      <c r="C19" s="379">
        <v>1</v>
      </c>
      <c r="D19" s="379"/>
      <c r="E19" s="380">
        <v>1</v>
      </c>
      <c r="F19" s="380"/>
      <c r="G19" s="380">
        <v>1</v>
      </c>
      <c r="H19" s="380"/>
      <c r="I19" s="378">
        <v>1</v>
      </c>
      <c r="J19" s="377"/>
      <c r="K19" s="388">
        <v>1</v>
      </c>
      <c r="L19" s="377"/>
      <c r="M19" s="361"/>
    </row>
    <row r="20" spans="1:13" ht="15.6" customHeight="1" x14ac:dyDescent="0.3">
      <c r="A20" s="1012" t="s">
        <v>470</v>
      </c>
      <c r="B20" s="1013"/>
      <c r="C20" s="985">
        <v>8</v>
      </c>
      <c r="D20" s="986"/>
      <c r="E20" s="985">
        <v>12</v>
      </c>
      <c r="F20" s="986"/>
      <c r="G20" s="985">
        <v>6</v>
      </c>
      <c r="H20" s="986"/>
      <c r="I20" s="985">
        <v>7</v>
      </c>
      <c r="J20" s="986"/>
      <c r="K20" s="985">
        <v>31</v>
      </c>
      <c r="L20" s="986"/>
      <c r="M20" s="361"/>
    </row>
    <row r="21" spans="1:13" ht="46.5" customHeight="1" x14ac:dyDescent="0.3">
      <c r="A21" s="987" t="s">
        <v>569</v>
      </c>
      <c r="B21" s="988"/>
      <c r="C21" s="989">
        <v>0</v>
      </c>
      <c r="D21" s="990"/>
      <c r="E21" s="989">
        <v>0</v>
      </c>
      <c r="F21" s="990"/>
      <c r="G21" s="987">
        <v>5</v>
      </c>
      <c r="H21" s="988"/>
      <c r="I21" s="987">
        <v>5</v>
      </c>
      <c r="J21" s="988"/>
      <c r="K21" s="989"/>
      <c r="L21" s="990"/>
      <c r="M21" s="361"/>
    </row>
    <row r="22" spans="1:13" ht="25.2" customHeight="1" x14ac:dyDescent="0.3">
      <c r="A22" s="466" t="s">
        <v>310</v>
      </c>
      <c r="B22" s="376" t="s">
        <v>263</v>
      </c>
      <c r="C22" s="599"/>
      <c r="D22" s="599"/>
      <c r="E22" s="375"/>
      <c r="F22" s="375"/>
      <c r="G22" s="375"/>
      <c r="H22" s="375"/>
      <c r="I22" s="374"/>
      <c r="J22" s="374"/>
      <c r="K22" s="368">
        <v>0.5</v>
      </c>
      <c r="L22" s="368"/>
      <c r="M22" s="361"/>
    </row>
    <row r="23" spans="1:13" ht="45" customHeight="1" x14ac:dyDescent="0.3">
      <c r="A23" s="466" t="s">
        <v>311</v>
      </c>
      <c r="B23" s="376" t="s">
        <v>312</v>
      </c>
      <c r="C23" s="599"/>
      <c r="D23" s="599"/>
      <c r="E23" s="375"/>
      <c r="F23" s="375"/>
      <c r="G23" s="375"/>
      <c r="H23" s="375"/>
      <c r="I23" s="374"/>
      <c r="J23" s="374"/>
      <c r="K23" s="368">
        <v>2</v>
      </c>
      <c r="L23" s="368"/>
      <c r="M23" s="361"/>
    </row>
    <row r="24" spans="1:13" ht="16.95" customHeight="1" x14ac:dyDescent="0.3">
      <c r="A24" s="982" t="s">
        <v>492</v>
      </c>
      <c r="B24" s="371" t="s">
        <v>491</v>
      </c>
      <c r="C24" s="600"/>
      <c r="D24" s="600">
        <v>1</v>
      </c>
      <c r="E24" s="375"/>
      <c r="F24" s="375">
        <v>1</v>
      </c>
      <c r="G24" s="373"/>
      <c r="H24" s="373">
        <v>1</v>
      </c>
      <c r="I24" s="368"/>
      <c r="J24" s="368">
        <v>1</v>
      </c>
      <c r="K24" s="368"/>
      <c r="L24" s="368"/>
      <c r="M24" s="361"/>
    </row>
    <row r="25" spans="1:13" ht="18.600000000000001" customHeight="1" x14ac:dyDescent="0.3">
      <c r="A25" s="983"/>
      <c r="B25" s="371" t="s">
        <v>315</v>
      </c>
      <c r="C25" s="601"/>
      <c r="D25" s="600"/>
      <c r="E25" s="375"/>
      <c r="F25" s="375">
        <v>1</v>
      </c>
      <c r="G25" s="373"/>
      <c r="H25" s="373">
        <v>1</v>
      </c>
      <c r="I25" s="368"/>
      <c r="J25" s="368">
        <v>1</v>
      </c>
      <c r="K25" s="368"/>
      <c r="L25" s="368"/>
      <c r="M25" s="361"/>
    </row>
    <row r="26" spans="1:13" ht="18.600000000000001" customHeight="1" x14ac:dyDescent="0.3">
      <c r="A26" s="983"/>
      <c r="B26" s="371" t="s">
        <v>166</v>
      </c>
      <c r="C26" s="600">
        <v>1</v>
      </c>
      <c r="D26" s="600"/>
      <c r="E26" s="375">
        <v>1</v>
      </c>
      <c r="F26" s="375"/>
      <c r="G26" s="373"/>
      <c r="H26" s="373"/>
      <c r="I26" s="368">
        <v>1</v>
      </c>
      <c r="J26" s="368"/>
      <c r="K26" s="368"/>
      <c r="L26" s="368"/>
      <c r="M26" s="361"/>
    </row>
    <row r="27" spans="1:13" ht="15.6" customHeight="1" x14ac:dyDescent="0.3">
      <c r="A27" s="982" t="s">
        <v>488</v>
      </c>
      <c r="B27" s="371" t="s">
        <v>541</v>
      </c>
      <c r="C27" s="600"/>
      <c r="D27" s="600">
        <v>1</v>
      </c>
      <c r="E27" s="375"/>
      <c r="F27" s="375">
        <v>2</v>
      </c>
      <c r="G27" s="373"/>
      <c r="H27" s="373"/>
      <c r="I27" s="368"/>
      <c r="J27" s="368"/>
      <c r="K27" s="368"/>
      <c r="L27" s="368"/>
      <c r="M27" s="361"/>
    </row>
    <row r="28" spans="1:13" ht="16.2" customHeight="1" x14ac:dyDescent="0.3">
      <c r="A28" s="984"/>
      <c r="B28" s="371" t="s">
        <v>390</v>
      </c>
      <c r="C28" s="601">
        <v>3</v>
      </c>
      <c r="D28" s="600"/>
      <c r="E28" s="375">
        <v>3</v>
      </c>
      <c r="F28" s="375"/>
      <c r="G28" s="389">
        <v>4</v>
      </c>
      <c r="H28" s="373"/>
      <c r="I28" s="509">
        <v>3</v>
      </c>
      <c r="J28" s="369"/>
      <c r="K28" s="368">
        <v>3</v>
      </c>
      <c r="L28" s="368"/>
      <c r="M28" s="361"/>
    </row>
    <row r="29" spans="1:13" ht="13.95" customHeight="1" x14ac:dyDescent="0.3">
      <c r="A29" s="982" t="s">
        <v>485</v>
      </c>
      <c r="B29" s="371" t="s">
        <v>484</v>
      </c>
      <c r="C29" s="600">
        <v>1</v>
      </c>
      <c r="D29" s="600"/>
      <c r="E29" s="375">
        <v>1</v>
      </c>
      <c r="F29" s="375"/>
      <c r="G29" s="373"/>
      <c r="H29" s="373"/>
      <c r="I29" s="368"/>
      <c r="J29" s="368"/>
      <c r="K29" s="368"/>
      <c r="L29" s="368"/>
      <c r="M29" s="361"/>
    </row>
    <row r="30" spans="1:13" ht="15" customHeight="1" x14ac:dyDescent="0.3">
      <c r="A30" s="983"/>
      <c r="B30" s="371" t="s">
        <v>542</v>
      </c>
      <c r="C30" s="600"/>
      <c r="D30" s="600"/>
      <c r="E30" s="375"/>
      <c r="F30" s="375">
        <v>2</v>
      </c>
      <c r="G30" s="373"/>
      <c r="H30" s="373"/>
      <c r="I30" s="368"/>
      <c r="J30" s="368">
        <v>1</v>
      </c>
      <c r="K30" s="368"/>
      <c r="L30" s="368"/>
      <c r="M30" s="361"/>
    </row>
    <row r="31" spans="1:13" ht="33" customHeight="1" x14ac:dyDescent="0.3">
      <c r="A31" s="466" t="s">
        <v>482</v>
      </c>
      <c r="B31" s="371" t="s">
        <v>543</v>
      </c>
      <c r="C31" s="602"/>
      <c r="D31" s="603">
        <v>1</v>
      </c>
      <c r="E31" s="375"/>
      <c r="F31" s="375">
        <v>1</v>
      </c>
      <c r="G31" s="373"/>
      <c r="H31" s="373"/>
      <c r="I31" s="368"/>
      <c r="J31" s="368"/>
      <c r="K31" s="369"/>
      <c r="L31" s="368"/>
      <c r="M31" s="361"/>
    </row>
    <row r="32" spans="1:13" ht="13.5" customHeight="1" x14ac:dyDescent="0.3">
      <c r="A32" s="544" t="s">
        <v>480</v>
      </c>
      <c r="B32" s="536" t="s">
        <v>479</v>
      </c>
      <c r="C32" s="392"/>
      <c r="D32" s="392"/>
      <c r="E32" s="392"/>
      <c r="F32" s="392"/>
      <c r="G32" s="537"/>
      <c r="H32" s="537">
        <v>1</v>
      </c>
      <c r="I32" s="537"/>
      <c r="J32" s="537">
        <v>2</v>
      </c>
      <c r="K32" s="392"/>
      <c r="L32" s="391"/>
      <c r="M32" s="361"/>
    </row>
    <row r="33" spans="1:13" ht="15.6" customHeight="1" x14ac:dyDescent="0.3">
      <c r="A33" s="544" t="s">
        <v>477</v>
      </c>
      <c r="B33" s="536" t="s">
        <v>476</v>
      </c>
      <c r="C33" s="392"/>
      <c r="D33" s="392"/>
      <c r="E33" s="392"/>
      <c r="F33" s="392"/>
      <c r="G33" s="537"/>
      <c r="H33" s="537">
        <v>3</v>
      </c>
      <c r="I33" s="537"/>
      <c r="J33" s="537">
        <v>3</v>
      </c>
      <c r="K33" s="392"/>
      <c r="L33" s="391"/>
      <c r="M33" s="361"/>
    </row>
    <row r="34" spans="1:13" ht="15" x14ac:dyDescent="0.3">
      <c r="A34" s="544" t="s">
        <v>474</v>
      </c>
      <c r="B34" s="536" t="s">
        <v>473</v>
      </c>
      <c r="C34" s="392"/>
      <c r="D34" s="392"/>
      <c r="E34" s="392"/>
      <c r="F34" s="392"/>
      <c r="G34" s="537"/>
      <c r="H34" s="537">
        <v>1</v>
      </c>
      <c r="I34" s="537"/>
      <c r="J34" s="537"/>
      <c r="K34" s="392"/>
      <c r="L34" s="391"/>
      <c r="M34" s="361"/>
    </row>
    <row r="35" spans="1:13" ht="15.75" customHeight="1" x14ac:dyDescent="0.3">
      <c r="A35" s="991" t="s">
        <v>547</v>
      </c>
      <c r="B35" s="390" t="s">
        <v>497</v>
      </c>
      <c r="C35" s="605"/>
      <c r="D35" s="605"/>
      <c r="E35" s="363"/>
      <c r="F35" s="363"/>
      <c r="G35" s="363"/>
      <c r="H35" s="482"/>
      <c r="I35" s="365"/>
      <c r="J35" s="365"/>
      <c r="K35" s="365">
        <v>6</v>
      </c>
      <c r="L35" s="365"/>
      <c r="M35" s="361"/>
    </row>
    <row r="36" spans="1:13" ht="15.6" x14ac:dyDescent="0.3">
      <c r="A36" s="992"/>
      <c r="B36" s="390" t="s">
        <v>500</v>
      </c>
      <c r="C36" s="605"/>
      <c r="D36" s="605"/>
      <c r="E36" s="363"/>
      <c r="F36" s="363"/>
      <c r="G36" s="363"/>
      <c r="H36" s="482"/>
      <c r="I36" s="365"/>
      <c r="J36" s="365"/>
      <c r="K36" s="365">
        <v>1.5</v>
      </c>
      <c r="L36" s="365"/>
      <c r="M36" s="361"/>
    </row>
    <row r="37" spans="1:13" ht="15.75" customHeight="1" x14ac:dyDescent="0.3">
      <c r="A37" s="991" t="s">
        <v>548</v>
      </c>
      <c r="B37" s="390" t="s">
        <v>549</v>
      </c>
      <c r="C37" s="605"/>
      <c r="D37" s="605"/>
      <c r="E37" s="363"/>
      <c r="F37" s="363"/>
      <c r="G37" s="363"/>
      <c r="H37" s="482"/>
      <c r="I37" s="365"/>
      <c r="J37" s="365"/>
      <c r="K37" s="365"/>
      <c r="L37" s="365">
        <v>1</v>
      </c>
      <c r="M37" s="361"/>
    </row>
    <row r="38" spans="1:13" ht="15.75" customHeight="1" x14ac:dyDescent="0.3">
      <c r="A38" s="992"/>
      <c r="B38" s="390" t="s">
        <v>550</v>
      </c>
      <c r="C38" s="605"/>
      <c r="D38" s="605"/>
      <c r="E38" s="363"/>
      <c r="F38" s="363"/>
      <c r="G38" s="363"/>
      <c r="H38" s="482"/>
      <c r="I38" s="365"/>
      <c r="J38" s="365"/>
      <c r="K38" s="365"/>
      <c r="L38" s="365">
        <v>2</v>
      </c>
      <c r="M38" s="361"/>
    </row>
    <row r="39" spans="1:13" ht="15.6" x14ac:dyDescent="0.3">
      <c r="A39" s="993"/>
      <c r="B39" s="390" t="s">
        <v>551</v>
      </c>
      <c r="C39" s="605"/>
      <c r="D39" s="605"/>
      <c r="E39" s="363"/>
      <c r="F39" s="363"/>
      <c r="G39" s="363"/>
      <c r="H39" s="482"/>
      <c r="I39" s="365"/>
      <c r="J39" s="365"/>
      <c r="K39" s="388"/>
      <c r="L39" s="365">
        <v>2</v>
      </c>
      <c r="M39" s="361"/>
    </row>
    <row r="40" spans="1:13" ht="15.75" customHeight="1" x14ac:dyDescent="0.3">
      <c r="A40" s="991" t="s">
        <v>496</v>
      </c>
      <c r="B40" s="390" t="s">
        <v>552</v>
      </c>
      <c r="C40" s="605"/>
      <c r="D40" s="605"/>
      <c r="E40" s="363"/>
      <c r="F40" s="363"/>
      <c r="G40" s="363"/>
      <c r="H40" s="482"/>
      <c r="I40" s="365"/>
      <c r="J40" s="365"/>
      <c r="K40" s="365"/>
      <c r="L40" s="365">
        <v>6</v>
      </c>
      <c r="M40" s="361"/>
    </row>
    <row r="41" spans="1:13" ht="15.75" customHeight="1" x14ac:dyDescent="0.3">
      <c r="A41" s="992"/>
      <c r="B41" s="390" t="s">
        <v>553</v>
      </c>
      <c r="C41" s="605"/>
      <c r="D41" s="605"/>
      <c r="E41" s="363"/>
      <c r="F41" s="363"/>
      <c r="G41" s="363"/>
      <c r="H41" s="482"/>
      <c r="I41" s="365"/>
      <c r="J41" s="365"/>
      <c r="K41" s="365"/>
      <c r="L41" s="365">
        <v>5</v>
      </c>
      <c r="M41" s="361"/>
    </row>
    <row r="42" spans="1:13" ht="15.6" x14ac:dyDescent="0.3">
      <c r="A42" s="993"/>
      <c r="B42" s="390" t="s">
        <v>554</v>
      </c>
      <c r="C42" s="605"/>
      <c r="D42" s="605"/>
      <c r="E42" s="363"/>
      <c r="F42" s="363"/>
      <c r="G42" s="363"/>
      <c r="H42" s="482"/>
      <c r="I42" s="365"/>
      <c r="J42" s="365"/>
      <c r="K42" s="388"/>
      <c r="L42" s="365">
        <v>2</v>
      </c>
      <c r="M42" s="361"/>
    </row>
    <row r="43" spans="1:13" ht="15.6" x14ac:dyDescent="0.3">
      <c r="A43" s="994" t="s">
        <v>14</v>
      </c>
      <c r="B43" s="995"/>
      <c r="C43" s="606"/>
      <c r="D43" s="606"/>
      <c r="E43" s="363"/>
      <c r="F43" s="363">
        <v>140</v>
      </c>
      <c r="G43" s="367"/>
      <c r="H43" s="367">
        <v>140</v>
      </c>
      <c r="I43" s="366"/>
      <c r="J43" s="364"/>
      <c r="K43" s="364"/>
      <c r="L43" s="364"/>
      <c r="M43" s="361"/>
    </row>
    <row r="44" spans="1:13" ht="15.6" x14ac:dyDescent="0.3">
      <c r="A44" s="996" t="s">
        <v>285</v>
      </c>
      <c r="B44" s="997"/>
      <c r="C44" s="605">
        <f>SUM(C7:C19)</f>
        <v>27</v>
      </c>
      <c r="D44" s="605"/>
      <c r="E44" s="363">
        <f>SUM(E7:E19)</f>
        <v>24</v>
      </c>
      <c r="F44" s="363"/>
      <c r="G44" s="363">
        <f>SUM(G7:G19)</f>
        <v>24</v>
      </c>
      <c r="H44" s="482"/>
      <c r="I44" s="362">
        <f>SUM(I7:I19)</f>
        <v>23</v>
      </c>
      <c r="J44" s="364"/>
      <c r="K44" s="362">
        <f>SUM(K7:K19)</f>
        <v>4</v>
      </c>
      <c r="L44" s="364"/>
      <c r="M44" s="361"/>
    </row>
    <row r="45" spans="1:13" ht="15.6" x14ac:dyDescent="0.3">
      <c r="A45" s="996" t="s">
        <v>170</v>
      </c>
      <c r="B45" s="997"/>
      <c r="C45" s="605">
        <f t="shared" ref="C45:J45" si="0">SUM(C22:C39)</f>
        <v>5</v>
      </c>
      <c r="D45" s="605">
        <f t="shared" si="0"/>
        <v>3</v>
      </c>
      <c r="E45" s="363">
        <f t="shared" si="0"/>
        <v>5</v>
      </c>
      <c r="F45" s="363">
        <f t="shared" si="0"/>
        <v>7</v>
      </c>
      <c r="G45" s="363">
        <f t="shared" si="0"/>
        <v>4</v>
      </c>
      <c r="H45" s="363">
        <f t="shared" si="0"/>
        <v>7</v>
      </c>
      <c r="I45" s="362">
        <f t="shared" si="0"/>
        <v>4</v>
      </c>
      <c r="J45" s="362">
        <f t="shared" si="0"/>
        <v>8</v>
      </c>
      <c r="K45" s="362">
        <f>SUM(K22:K42)</f>
        <v>13</v>
      </c>
      <c r="L45" s="362">
        <f>SUM(L22:L42)</f>
        <v>18</v>
      </c>
      <c r="M45" s="361"/>
    </row>
    <row r="46" spans="1:13" ht="15.6" x14ac:dyDescent="0.3">
      <c r="A46" s="996" t="s">
        <v>286</v>
      </c>
      <c r="B46" s="997"/>
      <c r="C46" s="965">
        <f>SUM(C44:D45)</f>
        <v>35</v>
      </c>
      <c r="D46" s="966"/>
      <c r="E46" s="363">
        <f>SUM(E44:F45)</f>
        <v>36</v>
      </c>
      <c r="F46" s="363"/>
      <c r="G46" s="967">
        <f>SUM(G44:H45)</f>
        <v>35</v>
      </c>
      <c r="H46" s="968"/>
      <c r="I46" s="1000">
        <f>SUM(I44:J45)</f>
        <v>35</v>
      </c>
      <c r="J46" s="1001"/>
      <c r="K46" s="1000">
        <f>SUM(K44:L45)</f>
        <v>35</v>
      </c>
      <c r="L46" s="1001"/>
      <c r="M46" s="361"/>
    </row>
    <row r="47" spans="1:13" ht="15.6" x14ac:dyDescent="0.3">
      <c r="A47" s="1017" t="s">
        <v>287</v>
      </c>
      <c r="B47" s="1018"/>
      <c r="C47" s="1031">
        <f>C48-C46</f>
        <v>0</v>
      </c>
      <c r="D47" s="1032"/>
      <c r="E47" s="1031">
        <f>E48-E46</f>
        <v>0</v>
      </c>
      <c r="F47" s="1032"/>
      <c r="G47" s="1031">
        <f>G48-G46</f>
        <v>0</v>
      </c>
      <c r="H47" s="1032"/>
      <c r="I47" s="998">
        <f>I48-I46</f>
        <v>0</v>
      </c>
      <c r="J47" s="999"/>
      <c r="K47" s="998">
        <f>K48-K46</f>
        <v>0</v>
      </c>
      <c r="L47" s="999"/>
      <c r="M47" s="361"/>
    </row>
    <row r="48" spans="1:13" ht="15.6" x14ac:dyDescent="0.3">
      <c r="A48" s="1017" t="s">
        <v>288</v>
      </c>
      <c r="B48" s="1018"/>
      <c r="C48" s="1031">
        <v>35</v>
      </c>
      <c r="D48" s="1032"/>
      <c r="E48" s="1122">
        <v>36</v>
      </c>
      <c r="F48" s="1123"/>
      <c r="G48" s="1122">
        <v>35</v>
      </c>
      <c r="H48" s="1123"/>
      <c r="I48" s="1015">
        <v>35</v>
      </c>
      <c r="J48" s="1016"/>
      <c r="K48" s="1015">
        <v>35</v>
      </c>
      <c r="L48" s="1016"/>
      <c r="M48" s="361"/>
    </row>
    <row r="49" spans="1:13" ht="15.6" x14ac:dyDescent="0.3">
      <c r="A49" s="920" t="s">
        <v>570</v>
      </c>
      <c r="B49" s="921"/>
      <c r="C49" s="524"/>
      <c r="D49" s="525"/>
      <c r="E49" s="525"/>
      <c r="F49" s="525"/>
      <c r="G49" s="525"/>
      <c r="H49" s="525"/>
      <c r="I49" s="525"/>
      <c r="J49" s="525"/>
      <c r="K49" s="525"/>
      <c r="L49" s="526"/>
      <c r="M49" s="361"/>
    </row>
    <row r="50" spans="1:13" ht="15.6" x14ac:dyDescent="0.3">
      <c r="A50" s="922" t="s">
        <v>571</v>
      </c>
      <c r="B50" s="923"/>
      <c r="C50" s="527"/>
      <c r="D50" s="528"/>
      <c r="E50" s="528"/>
      <c r="F50" s="528"/>
      <c r="G50" s="528"/>
      <c r="H50" s="528"/>
      <c r="I50" s="528"/>
      <c r="J50" s="528"/>
      <c r="K50" s="528"/>
      <c r="L50" s="529"/>
      <c r="M50" s="361"/>
    </row>
    <row r="51" spans="1:13" ht="16.2" thickBot="1" x14ac:dyDescent="0.35">
      <c r="A51" s="531"/>
      <c r="B51" s="523" t="s">
        <v>577</v>
      </c>
      <c r="C51" s="349"/>
      <c r="D51" s="349"/>
      <c r="E51" s="349"/>
      <c r="F51" s="349"/>
      <c r="G51" s="533"/>
      <c r="H51" s="533">
        <v>3</v>
      </c>
      <c r="I51" s="533"/>
      <c r="J51" s="533">
        <v>3</v>
      </c>
      <c r="K51" s="349"/>
      <c r="L51" s="349"/>
      <c r="M51" s="361"/>
    </row>
    <row r="52" spans="1:13" ht="16.2" thickBot="1" x14ac:dyDescent="0.35">
      <c r="A52" s="532"/>
      <c r="B52" s="523" t="s">
        <v>578</v>
      </c>
      <c r="C52" s="349"/>
      <c r="D52" s="349"/>
      <c r="E52" s="349"/>
      <c r="F52" s="349"/>
      <c r="G52" s="533"/>
      <c r="H52" s="533">
        <v>2</v>
      </c>
      <c r="I52" s="533"/>
      <c r="J52" s="533">
        <v>2</v>
      </c>
      <c r="K52" s="349"/>
      <c r="L52" s="349"/>
      <c r="M52" s="361"/>
    </row>
    <row r="53" spans="1:13" x14ac:dyDescent="0.3">
      <c r="A53" s="361"/>
      <c r="B53" s="361"/>
      <c r="C53" s="361"/>
      <c r="D53" s="361"/>
      <c r="E53" s="361"/>
      <c r="F53" s="361"/>
      <c r="G53" s="361"/>
      <c r="H53" s="361"/>
      <c r="I53" s="361"/>
      <c r="J53" s="361"/>
      <c r="K53" s="361"/>
      <c r="L53" s="361"/>
      <c r="M53" s="361"/>
    </row>
    <row r="54" spans="1:13" x14ac:dyDescent="0.3">
      <c r="A54" s="361" t="s">
        <v>293</v>
      </c>
      <c r="B54" s="361"/>
      <c r="C54" s="361"/>
      <c r="D54" s="361"/>
      <c r="E54" s="361"/>
      <c r="F54" s="361"/>
      <c r="G54" s="361"/>
      <c r="H54" s="361"/>
      <c r="I54" s="361"/>
      <c r="J54" s="361"/>
      <c r="K54" s="361"/>
      <c r="L54" s="361"/>
    </row>
    <row r="55" spans="1:13" x14ac:dyDescent="0.3">
      <c r="A55" s="361" t="s">
        <v>294</v>
      </c>
      <c r="B55" s="361"/>
      <c r="C55" s="361"/>
      <c r="D55" s="361"/>
      <c r="E55" s="361"/>
      <c r="F55" s="361"/>
      <c r="G55" s="361"/>
      <c r="H55" s="361"/>
      <c r="I55" s="361"/>
      <c r="J55" s="361"/>
      <c r="K55" s="361"/>
      <c r="L55" s="361"/>
    </row>
    <row r="56" spans="1:13" x14ac:dyDescent="0.3">
      <c r="A56" s="361" t="s">
        <v>295</v>
      </c>
      <c r="B56" s="361"/>
      <c r="C56" s="361"/>
      <c r="D56" s="361"/>
      <c r="E56" s="361"/>
      <c r="F56" s="361"/>
      <c r="G56" s="361"/>
      <c r="H56" s="361"/>
      <c r="I56" s="361"/>
      <c r="J56" s="361"/>
      <c r="K56" s="361"/>
      <c r="L56" s="361"/>
    </row>
    <row r="57" spans="1:13" x14ac:dyDescent="0.3">
      <c r="A57" s="361"/>
      <c r="B57" s="361"/>
      <c r="C57" s="361"/>
      <c r="D57" s="361"/>
      <c r="E57" s="361"/>
      <c r="F57" s="361"/>
      <c r="G57" s="361"/>
      <c r="H57" s="361"/>
      <c r="I57" s="361"/>
      <c r="J57" s="361"/>
      <c r="K57" s="361"/>
      <c r="L57" s="361"/>
    </row>
    <row r="58" spans="1:13" x14ac:dyDescent="0.3">
      <c r="A58" s="361"/>
      <c r="B58" s="361"/>
      <c r="C58" s="361"/>
      <c r="D58" s="361"/>
      <c r="E58" s="361"/>
      <c r="F58" s="361"/>
      <c r="G58" s="361"/>
      <c r="H58" s="361"/>
      <c r="I58" s="361"/>
      <c r="J58" s="361"/>
      <c r="K58" s="361"/>
      <c r="L58" s="361"/>
    </row>
    <row r="59" spans="1:13" x14ac:dyDescent="0.3">
      <c r="A59" s="361"/>
      <c r="B59" s="361"/>
      <c r="C59" s="361"/>
      <c r="D59" s="361"/>
      <c r="E59" s="361"/>
      <c r="F59" s="361"/>
      <c r="G59" s="361"/>
      <c r="H59" s="361"/>
      <c r="I59" s="361"/>
      <c r="J59" s="361"/>
      <c r="K59" s="361"/>
      <c r="L59" s="361"/>
    </row>
  </sheetData>
  <mergeCells count="50">
    <mergeCell ref="A49:B49"/>
    <mergeCell ref="A50:B50"/>
    <mergeCell ref="B2:L2"/>
    <mergeCell ref="B1:L1"/>
    <mergeCell ref="A3:L3"/>
    <mergeCell ref="A20:B20"/>
    <mergeCell ref="K48:L48"/>
    <mergeCell ref="I46:J46"/>
    <mergeCell ref="K46:L46"/>
    <mergeCell ref="A47:B47"/>
    <mergeCell ref="C47:D47"/>
    <mergeCell ref="E47:F47"/>
    <mergeCell ref="G47:H47"/>
    <mergeCell ref="I47:J47"/>
    <mergeCell ref="K47:L47"/>
    <mergeCell ref="G46:H46"/>
    <mergeCell ref="A48:B48"/>
    <mergeCell ref="C48:D48"/>
    <mergeCell ref="E48:F48"/>
    <mergeCell ref="G48:H48"/>
    <mergeCell ref="I48:J48"/>
    <mergeCell ref="A44:B44"/>
    <mergeCell ref="A45:B45"/>
    <mergeCell ref="A46:B46"/>
    <mergeCell ref="C46:D46"/>
    <mergeCell ref="A43:B43"/>
    <mergeCell ref="A40:A42"/>
    <mergeCell ref="K20:L20"/>
    <mergeCell ref="C21:D21"/>
    <mergeCell ref="E21:F21"/>
    <mergeCell ref="G21:H21"/>
    <mergeCell ref="I21:J21"/>
    <mergeCell ref="K21:L21"/>
    <mergeCell ref="I20:J20"/>
    <mergeCell ref="A24:A26"/>
    <mergeCell ref="A27:A28"/>
    <mergeCell ref="A29:A30"/>
    <mergeCell ref="A35:A36"/>
    <mergeCell ref="A37:A39"/>
    <mergeCell ref="A21:B21"/>
    <mergeCell ref="A7:A19"/>
    <mergeCell ref="C20:D20"/>
    <mergeCell ref="E20:F20"/>
    <mergeCell ref="G20:H20"/>
    <mergeCell ref="A4:L4"/>
    <mergeCell ref="A5:B6"/>
    <mergeCell ref="C5:D5"/>
    <mergeCell ref="G5:H5"/>
    <mergeCell ref="I5:J5"/>
    <mergeCell ref="K5:L5"/>
  </mergeCells>
  <printOptions horizontalCentered="1" verticalCentered="1"/>
  <pageMargins left="0.51181102362204722" right="0.51181102362204722" top="0.35433070866141736" bottom="0.55118110236220474" header="0.31496062992125984" footer="0.31496062992125984"/>
  <pageSetup paperSize="9" scale="53" orientation="landscape" horizontalDpi="4294967293" r:id="rId1"/>
  <headerFooter>
    <oddFooter>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workbookViewId="0">
      <selection sqref="A1:L63"/>
    </sheetView>
  </sheetViews>
  <sheetFormatPr defaultColWidth="9.109375" defaultRowHeight="14.4" x14ac:dyDescent="0.3"/>
  <cols>
    <col min="1" max="1" width="29.33203125" style="360" customWidth="1"/>
    <col min="2" max="2" width="35.44140625" style="360" customWidth="1"/>
    <col min="3" max="3" width="6.109375" style="360" customWidth="1"/>
    <col min="4" max="5" width="7" style="360" customWidth="1"/>
    <col min="6" max="6" width="5.6640625" style="360" customWidth="1"/>
    <col min="7" max="16384" width="9.109375" style="360"/>
  </cols>
  <sheetData>
    <row r="1" spans="1:13" ht="17.399999999999999" x14ac:dyDescent="0.3">
      <c r="A1" s="517" t="s">
        <v>757</v>
      </c>
      <c r="B1" s="924" t="s">
        <v>581</v>
      </c>
      <c r="C1" s="925"/>
      <c r="D1" s="925"/>
      <c r="E1" s="925"/>
      <c r="F1" s="925"/>
      <c r="G1" s="925"/>
      <c r="H1" s="925"/>
      <c r="I1" s="925"/>
      <c r="J1" s="925"/>
      <c r="K1" s="925"/>
      <c r="L1" s="926"/>
    </row>
    <row r="2" spans="1:13" ht="17.399999999999999" x14ac:dyDescent="0.3">
      <c r="A2" s="545"/>
      <c r="B2" s="925" t="s">
        <v>591</v>
      </c>
      <c r="C2" s="925"/>
      <c r="D2" s="925"/>
      <c r="E2" s="925"/>
      <c r="F2" s="925"/>
      <c r="G2" s="925"/>
      <c r="H2" s="925"/>
      <c r="I2" s="925"/>
      <c r="J2" s="925"/>
      <c r="K2" s="925"/>
      <c r="L2" s="926"/>
    </row>
    <row r="3" spans="1:13" ht="17.399999999999999" x14ac:dyDescent="0.3">
      <c r="A3" s="1009" t="s">
        <v>724</v>
      </c>
      <c r="B3" s="1010"/>
      <c r="C3" s="1010"/>
      <c r="D3" s="1010"/>
      <c r="E3" s="1010"/>
      <c r="F3" s="1010"/>
      <c r="G3" s="1010"/>
      <c r="H3" s="1010"/>
      <c r="I3" s="1010"/>
      <c r="J3" s="1010"/>
      <c r="K3" s="1010"/>
      <c r="L3" s="1011"/>
    </row>
    <row r="4" spans="1:13" ht="15.6" x14ac:dyDescent="0.3">
      <c r="A4" s="1121" t="s">
        <v>580</v>
      </c>
      <c r="B4" s="1121"/>
      <c r="C4" s="1121"/>
      <c r="D4" s="1121"/>
      <c r="E4" s="1121"/>
      <c r="F4" s="1121"/>
      <c r="G4" s="1121"/>
      <c r="H4" s="1121"/>
      <c r="I4" s="1121"/>
      <c r="J4" s="1121"/>
      <c r="K4" s="1121"/>
      <c r="L4" s="1121"/>
      <c r="M4" s="361"/>
    </row>
    <row r="5" spans="1:13" ht="15.6" x14ac:dyDescent="0.3">
      <c r="A5" s="969" t="s">
        <v>249</v>
      </c>
      <c r="B5" s="970"/>
      <c r="C5" s="1043" t="s">
        <v>17</v>
      </c>
      <c r="D5" s="1044"/>
      <c r="E5" s="975" t="s">
        <v>18</v>
      </c>
      <c r="F5" s="976"/>
      <c r="G5" s="975" t="s">
        <v>21</v>
      </c>
      <c r="H5" s="976"/>
      <c r="I5" s="977" t="s">
        <v>22</v>
      </c>
      <c r="J5" s="978"/>
      <c r="K5" s="1124" t="s">
        <v>494</v>
      </c>
      <c r="L5" s="978"/>
      <c r="M5" s="361"/>
    </row>
    <row r="6" spans="1:13" ht="15.6" x14ac:dyDescent="0.3">
      <c r="A6" s="971"/>
      <c r="B6" s="972"/>
      <c r="C6" s="484" t="s">
        <v>438</v>
      </c>
      <c r="D6" s="484" t="s">
        <v>439</v>
      </c>
      <c r="E6" s="597" t="s">
        <v>438</v>
      </c>
      <c r="F6" s="597" t="s">
        <v>439</v>
      </c>
      <c r="G6" s="597" t="s">
        <v>438</v>
      </c>
      <c r="H6" s="597" t="s">
        <v>439</v>
      </c>
      <c r="I6" s="385" t="s">
        <v>438</v>
      </c>
      <c r="J6" s="385" t="s">
        <v>439</v>
      </c>
      <c r="K6" s="385" t="s">
        <v>438</v>
      </c>
      <c r="L6" s="385" t="s">
        <v>439</v>
      </c>
      <c r="M6" s="361"/>
    </row>
    <row r="7" spans="1:13" ht="18" customHeight="1" x14ac:dyDescent="0.3">
      <c r="A7" s="962"/>
      <c r="B7" s="382" t="s">
        <v>2</v>
      </c>
      <c r="C7" s="487">
        <v>4</v>
      </c>
      <c r="D7" s="487"/>
      <c r="E7" s="379">
        <v>4</v>
      </c>
      <c r="F7" s="379"/>
      <c r="G7" s="379">
        <v>4</v>
      </c>
      <c r="H7" s="379"/>
      <c r="I7" s="380">
        <v>4</v>
      </c>
      <c r="J7" s="380"/>
      <c r="K7" s="607"/>
      <c r="L7" s="607"/>
      <c r="M7" s="361"/>
    </row>
    <row r="8" spans="1:13" ht="15.6" customHeight="1" x14ac:dyDescent="0.3">
      <c r="A8" s="963"/>
      <c r="B8" s="382" t="s">
        <v>383</v>
      </c>
      <c r="C8" s="487">
        <v>4</v>
      </c>
      <c r="D8" s="487"/>
      <c r="E8" s="379">
        <v>4</v>
      </c>
      <c r="F8" s="379"/>
      <c r="G8" s="379">
        <v>4</v>
      </c>
      <c r="H8" s="379"/>
      <c r="I8" s="380">
        <v>4</v>
      </c>
      <c r="J8" s="380"/>
      <c r="K8" s="694">
        <v>4</v>
      </c>
      <c r="L8" s="607"/>
      <c r="M8" s="361"/>
    </row>
    <row r="9" spans="1:13" ht="14.4" customHeight="1" x14ac:dyDescent="0.3">
      <c r="A9" s="963"/>
      <c r="B9" s="382" t="s">
        <v>19</v>
      </c>
      <c r="C9" s="487">
        <v>3</v>
      </c>
      <c r="D9" s="487"/>
      <c r="E9" s="379">
        <v>3</v>
      </c>
      <c r="F9" s="379"/>
      <c r="G9" s="379">
        <v>3</v>
      </c>
      <c r="H9" s="379"/>
      <c r="I9" s="380">
        <v>3</v>
      </c>
      <c r="J9" s="380"/>
      <c r="K9" s="607"/>
      <c r="L9" s="607"/>
      <c r="M9" s="361"/>
    </row>
    <row r="10" spans="1:13" ht="15.6" x14ac:dyDescent="0.3">
      <c r="A10" s="963"/>
      <c r="B10" s="382" t="s">
        <v>254</v>
      </c>
      <c r="C10" s="487"/>
      <c r="D10" s="487"/>
      <c r="E10" s="379"/>
      <c r="F10" s="379"/>
      <c r="G10" s="379"/>
      <c r="H10" s="379"/>
      <c r="I10" s="380">
        <v>1</v>
      </c>
      <c r="J10" s="380"/>
      <c r="K10" s="607"/>
      <c r="L10" s="607"/>
      <c r="M10" s="361"/>
    </row>
    <row r="11" spans="1:13" ht="29.4" customHeight="1" x14ac:dyDescent="0.3">
      <c r="A11" s="963"/>
      <c r="B11" s="150" t="s">
        <v>255</v>
      </c>
      <c r="C11" s="487">
        <v>2</v>
      </c>
      <c r="D11" s="487"/>
      <c r="E11" s="379">
        <v>2</v>
      </c>
      <c r="F11" s="379"/>
      <c r="G11" s="379">
        <v>3</v>
      </c>
      <c r="H11" s="379"/>
      <c r="I11" s="380">
        <v>3</v>
      </c>
      <c r="J11" s="380"/>
      <c r="K11" s="607"/>
      <c r="L11" s="607"/>
      <c r="M11" s="361"/>
    </row>
    <row r="12" spans="1:13" ht="29.4" customHeight="1" x14ac:dyDescent="0.3">
      <c r="A12" s="963"/>
      <c r="B12" s="343" t="s">
        <v>535</v>
      </c>
      <c r="C12" s="487">
        <v>3</v>
      </c>
      <c r="D12" s="487"/>
      <c r="E12" s="379"/>
      <c r="F12" s="379"/>
      <c r="G12" s="379"/>
      <c r="H12" s="379"/>
      <c r="I12" s="380"/>
      <c r="J12" s="380"/>
      <c r="K12" s="607"/>
      <c r="L12" s="607"/>
      <c r="M12" s="361"/>
    </row>
    <row r="13" spans="1:13" ht="15.6" x14ac:dyDescent="0.3">
      <c r="A13" s="963"/>
      <c r="B13" s="382" t="s">
        <v>257</v>
      </c>
      <c r="C13" s="487"/>
      <c r="D13" s="487"/>
      <c r="E13" s="379">
        <v>2</v>
      </c>
      <c r="F13" s="379"/>
      <c r="G13" s="379">
        <v>2</v>
      </c>
      <c r="H13" s="379"/>
      <c r="I13" s="380">
        <v>2</v>
      </c>
      <c r="J13" s="380"/>
      <c r="K13" s="607"/>
      <c r="L13" s="607"/>
      <c r="M13" s="361"/>
    </row>
    <row r="14" spans="1:13" ht="16.2" customHeight="1" x14ac:dyDescent="0.3">
      <c r="A14" s="963"/>
      <c r="B14" s="382" t="s">
        <v>258</v>
      </c>
      <c r="C14" s="487"/>
      <c r="D14" s="487"/>
      <c r="E14" s="379"/>
      <c r="F14" s="379"/>
      <c r="G14" s="379">
        <v>1</v>
      </c>
      <c r="H14" s="379"/>
      <c r="I14" s="380"/>
      <c r="J14" s="380"/>
      <c r="K14" s="607"/>
      <c r="L14" s="607"/>
      <c r="M14" s="361"/>
    </row>
    <row r="15" spans="1:13" ht="18" customHeight="1" x14ac:dyDescent="0.3">
      <c r="A15" s="963"/>
      <c r="B15" s="382" t="s">
        <v>7</v>
      </c>
      <c r="C15" s="487">
        <v>2</v>
      </c>
      <c r="D15" s="487"/>
      <c r="E15" s="379">
        <v>2</v>
      </c>
      <c r="F15" s="379"/>
      <c r="G15" s="379"/>
      <c r="H15" s="379"/>
      <c r="I15" s="380"/>
      <c r="J15" s="380"/>
      <c r="K15" s="607"/>
      <c r="L15" s="607"/>
      <c r="M15" s="361"/>
    </row>
    <row r="16" spans="1:13" ht="59.4" customHeight="1" x14ac:dyDescent="0.3">
      <c r="A16" s="963"/>
      <c r="B16" s="382" t="s">
        <v>493</v>
      </c>
      <c r="C16" s="487"/>
      <c r="D16" s="487"/>
      <c r="E16" s="379"/>
      <c r="F16" s="379"/>
      <c r="G16" s="379">
        <v>2</v>
      </c>
      <c r="H16" s="379"/>
      <c r="I16" s="380">
        <v>2</v>
      </c>
      <c r="J16" s="380"/>
      <c r="K16" s="607"/>
      <c r="L16" s="607"/>
      <c r="M16" s="361"/>
    </row>
    <row r="17" spans="1:13" ht="13.2" customHeight="1" x14ac:dyDescent="0.3">
      <c r="A17" s="963"/>
      <c r="B17" s="382" t="s">
        <v>469</v>
      </c>
      <c r="C17" s="487"/>
      <c r="D17" s="487"/>
      <c r="E17" s="379">
        <v>1</v>
      </c>
      <c r="F17" s="379"/>
      <c r="G17" s="379"/>
      <c r="H17" s="379"/>
      <c r="I17" s="380"/>
      <c r="J17" s="380"/>
      <c r="K17" s="607"/>
      <c r="L17" s="607"/>
      <c r="M17" s="361"/>
    </row>
    <row r="18" spans="1:13" ht="18.600000000000001" customHeight="1" x14ac:dyDescent="0.3">
      <c r="A18" s="963"/>
      <c r="B18" s="150" t="s">
        <v>4</v>
      </c>
      <c r="C18" s="487">
        <v>5</v>
      </c>
      <c r="D18" s="487"/>
      <c r="E18" s="379">
        <v>5</v>
      </c>
      <c r="F18" s="379"/>
      <c r="G18" s="379">
        <v>5</v>
      </c>
      <c r="H18" s="379"/>
      <c r="I18" s="380">
        <v>5</v>
      </c>
      <c r="J18" s="380"/>
      <c r="K18" s="607"/>
      <c r="L18" s="607"/>
      <c r="M18" s="361"/>
    </row>
    <row r="19" spans="1:13" ht="16.95" customHeight="1" x14ac:dyDescent="0.3">
      <c r="A19" s="964"/>
      <c r="B19" s="381" t="s">
        <v>23</v>
      </c>
      <c r="C19" s="487">
        <v>1</v>
      </c>
      <c r="D19" s="487"/>
      <c r="E19" s="379">
        <v>1</v>
      </c>
      <c r="F19" s="379"/>
      <c r="G19" s="379">
        <v>1</v>
      </c>
      <c r="H19" s="379"/>
      <c r="I19" s="380">
        <v>1</v>
      </c>
      <c r="J19" s="380"/>
      <c r="K19" s="695"/>
      <c r="L19" s="607"/>
      <c r="M19" s="361"/>
    </row>
    <row r="20" spans="1:13" ht="15.6" customHeight="1" x14ac:dyDescent="0.3">
      <c r="A20" s="1012" t="s">
        <v>470</v>
      </c>
      <c r="B20" s="1013"/>
      <c r="C20" s="985">
        <v>8</v>
      </c>
      <c r="D20" s="986"/>
      <c r="E20" s="985">
        <v>8</v>
      </c>
      <c r="F20" s="986"/>
      <c r="G20" s="985">
        <v>7</v>
      </c>
      <c r="H20" s="986"/>
      <c r="I20" s="985">
        <v>7</v>
      </c>
      <c r="J20" s="986"/>
      <c r="K20" s="967">
        <v>31</v>
      </c>
      <c r="L20" s="968"/>
      <c r="M20" s="361"/>
    </row>
    <row r="21" spans="1:13" ht="51" customHeight="1" x14ac:dyDescent="0.3">
      <c r="A21" s="987" t="s">
        <v>569</v>
      </c>
      <c r="B21" s="988"/>
      <c r="C21" s="989">
        <v>3</v>
      </c>
      <c r="D21" s="990"/>
      <c r="E21" s="989">
        <v>4</v>
      </c>
      <c r="F21" s="990"/>
      <c r="G21" s="987">
        <v>3</v>
      </c>
      <c r="H21" s="988"/>
      <c r="I21" s="987">
        <v>3</v>
      </c>
      <c r="J21" s="988"/>
      <c r="K21" s="967"/>
      <c r="L21" s="968"/>
      <c r="M21" s="361"/>
    </row>
    <row r="22" spans="1:13" ht="25.2" customHeight="1" x14ac:dyDescent="0.3">
      <c r="A22" s="372" t="s">
        <v>310</v>
      </c>
      <c r="B22" s="376" t="s">
        <v>263</v>
      </c>
      <c r="C22" s="374"/>
      <c r="D22" s="374"/>
      <c r="E22" s="374"/>
      <c r="F22" s="374"/>
      <c r="G22" s="374"/>
      <c r="H22" s="374"/>
      <c r="I22" s="375"/>
      <c r="J22" s="375"/>
      <c r="K22" s="373">
        <v>0.5</v>
      </c>
      <c r="L22" s="373"/>
      <c r="M22" s="361"/>
    </row>
    <row r="23" spans="1:13" ht="45" customHeight="1" x14ac:dyDescent="0.3">
      <c r="A23" s="372" t="s">
        <v>311</v>
      </c>
      <c r="B23" s="376" t="s">
        <v>312</v>
      </c>
      <c r="C23" s="374"/>
      <c r="D23" s="374"/>
      <c r="E23" s="374"/>
      <c r="F23" s="374"/>
      <c r="G23" s="374"/>
      <c r="H23" s="374"/>
      <c r="I23" s="375"/>
      <c r="J23" s="375"/>
      <c r="K23" s="373">
        <v>2</v>
      </c>
      <c r="L23" s="373"/>
      <c r="M23" s="361"/>
    </row>
    <row r="24" spans="1:13" ht="16.95" customHeight="1" x14ac:dyDescent="0.3">
      <c r="A24" s="982" t="s">
        <v>492</v>
      </c>
      <c r="B24" s="371" t="s">
        <v>491</v>
      </c>
      <c r="C24" s="368"/>
      <c r="D24" s="368"/>
      <c r="E24" s="374">
        <v>0.5</v>
      </c>
      <c r="F24" s="374">
        <v>0.5</v>
      </c>
      <c r="G24" s="374">
        <v>1</v>
      </c>
      <c r="H24" s="374">
        <v>1</v>
      </c>
      <c r="I24" s="375"/>
      <c r="J24" s="375"/>
      <c r="K24" s="373"/>
      <c r="L24" s="373"/>
      <c r="M24" s="361"/>
    </row>
    <row r="25" spans="1:13" ht="18.600000000000001" customHeight="1" x14ac:dyDescent="0.3">
      <c r="A25" s="983"/>
      <c r="B25" s="371" t="s">
        <v>315</v>
      </c>
      <c r="C25" s="368">
        <v>1</v>
      </c>
      <c r="D25" s="368"/>
      <c r="E25" s="374">
        <v>1</v>
      </c>
      <c r="F25" s="374">
        <v>0.5</v>
      </c>
      <c r="G25" s="374"/>
      <c r="H25" s="374">
        <v>1</v>
      </c>
      <c r="I25" s="375"/>
      <c r="J25" s="375"/>
      <c r="K25" s="373"/>
      <c r="L25" s="373"/>
      <c r="M25" s="361"/>
    </row>
    <row r="26" spans="1:13" ht="18.600000000000001" customHeight="1" x14ac:dyDescent="0.3">
      <c r="A26" s="983"/>
      <c r="B26" s="371" t="s">
        <v>538</v>
      </c>
      <c r="C26" s="368">
        <v>1</v>
      </c>
      <c r="D26" s="368"/>
      <c r="E26" s="374"/>
      <c r="F26" s="374"/>
      <c r="G26" s="374"/>
      <c r="H26" s="374"/>
      <c r="I26" s="375"/>
      <c r="J26" s="375"/>
      <c r="K26" s="373"/>
      <c r="L26" s="373"/>
      <c r="M26" s="361"/>
    </row>
    <row r="27" spans="1:13" ht="18.600000000000001" customHeight="1" x14ac:dyDescent="0.3">
      <c r="A27" s="983"/>
      <c r="B27" s="371" t="s">
        <v>490</v>
      </c>
      <c r="C27" s="368"/>
      <c r="D27" s="368">
        <v>1</v>
      </c>
      <c r="E27" s="374"/>
      <c r="F27" s="374">
        <v>1</v>
      </c>
      <c r="G27" s="374"/>
      <c r="H27" s="374"/>
      <c r="I27" s="375"/>
      <c r="J27" s="375"/>
      <c r="K27" s="373"/>
      <c r="L27" s="373"/>
      <c r="M27" s="361"/>
    </row>
    <row r="28" spans="1:13" ht="16.95" customHeight="1" x14ac:dyDescent="0.3">
      <c r="A28" s="984"/>
      <c r="B28" s="371" t="s">
        <v>539</v>
      </c>
      <c r="C28" s="368"/>
      <c r="D28" s="368"/>
      <c r="E28" s="374"/>
      <c r="F28" s="374"/>
      <c r="G28" s="374"/>
      <c r="H28" s="374"/>
      <c r="I28" s="375"/>
      <c r="J28" s="375"/>
      <c r="K28" s="373"/>
      <c r="L28" s="373"/>
      <c r="M28" s="361"/>
    </row>
    <row r="29" spans="1:13" ht="15.6" customHeight="1" x14ac:dyDescent="0.3">
      <c r="A29" s="982" t="s">
        <v>488</v>
      </c>
      <c r="B29" s="371" t="s">
        <v>487</v>
      </c>
      <c r="C29" s="368"/>
      <c r="D29" s="368">
        <v>1</v>
      </c>
      <c r="E29" s="374"/>
      <c r="F29" s="374">
        <v>1</v>
      </c>
      <c r="G29" s="374"/>
      <c r="H29" s="374"/>
      <c r="I29" s="375"/>
      <c r="J29" s="375"/>
      <c r="K29" s="373"/>
      <c r="L29" s="373"/>
      <c r="M29" s="361"/>
    </row>
    <row r="30" spans="1:13" ht="15" customHeight="1" x14ac:dyDescent="0.3">
      <c r="A30" s="983"/>
      <c r="B30" s="371" t="s">
        <v>486</v>
      </c>
      <c r="C30" s="368"/>
      <c r="D30" s="368"/>
      <c r="E30" s="374"/>
      <c r="F30" s="374"/>
      <c r="G30" s="374"/>
      <c r="H30" s="374"/>
      <c r="I30" s="375"/>
      <c r="J30" s="375">
        <v>1</v>
      </c>
      <c r="K30" s="373"/>
      <c r="L30" s="373"/>
      <c r="M30" s="361"/>
    </row>
    <row r="31" spans="1:13" ht="16.2" customHeight="1" x14ac:dyDescent="0.3">
      <c r="A31" s="984"/>
      <c r="B31" s="371" t="s">
        <v>390</v>
      </c>
      <c r="C31" s="368">
        <v>3</v>
      </c>
      <c r="D31" s="368"/>
      <c r="E31" s="374">
        <v>2.5</v>
      </c>
      <c r="F31" s="374"/>
      <c r="G31" s="374">
        <v>2</v>
      </c>
      <c r="H31" s="374"/>
      <c r="I31" s="375">
        <v>1.5</v>
      </c>
      <c r="J31" s="375"/>
      <c r="K31" s="373">
        <v>1.5</v>
      </c>
      <c r="L31" s="373">
        <v>1.5</v>
      </c>
      <c r="M31" s="361"/>
    </row>
    <row r="32" spans="1:13" ht="13.95" customHeight="1" x14ac:dyDescent="0.3">
      <c r="A32" s="982" t="s">
        <v>485</v>
      </c>
      <c r="B32" s="371" t="s">
        <v>484</v>
      </c>
      <c r="C32" s="368">
        <v>1</v>
      </c>
      <c r="D32" s="368"/>
      <c r="E32" s="374">
        <v>1</v>
      </c>
      <c r="F32" s="374"/>
      <c r="G32" s="374"/>
      <c r="H32" s="374"/>
      <c r="I32" s="375"/>
      <c r="J32" s="375"/>
      <c r="K32" s="373"/>
      <c r="L32" s="373"/>
      <c r="M32" s="361"/>
    </row>
    <row r="33" spans="1:13" ht="15" customHeight="1" x14ac:dyDescent="0.3">
      <c r="A33" s="983"/>
      <c r="B33" s="371" t="s">
        <v>483</v>
      </c>
      <c r="C33" s="368"/>
      <c r="D33" s="368"/>
      <c r="E33" s="374"/>
      <c r="F33" s="374"/>
      <c r="G33" s="374"/>
      <c r="H33" s="374"/>
      <c r="I33" s="375"/>
      <c r="J33" s="375">
        <v>1.5</v>
      </c>
      <c r="K33" s="373"/>
      <c r="L33" s="373"/>
      <c r="M33" s="361"/>
    </row>
    <row r="34" spans="1:13" ht="13.95" customHeight="1" x14ac:dyDescent="0.3">
      <c r="A34" s="984"/>
      <c r="B34" s="371" t="s">
        <v>540</v>
      </c>
      <c r="C34" s="368"/>
      <c r="D34" s="368"/>
      <c r="E34" s="374"/>
      <c r="F34" s="374"/>
      <c r="G34" s="374"/>
      <c r="H34" s="374"/>
      <c r="I34" s="375"/>
      <c r="J34" s="375">
        <v>1</v>
      </c>
      <c r="K34" s="373"/>
      <c r="L34" s="373"/>
      <c r="M34" s="361"/>
    </row>
    <row r="35" spans="1:13" ht="33" customHeight="1" x14ac:dyDescent="0.3">
      <c r="A35" s="372" t="s">
        <v>482</v>
      </c>
      <c r="B35" s="371" t="s">
        <v>481</v>
      </c>
      <c r="C35" s="494"/>
      <c r="D35" s="495"/>
      <c r="E35" s="374"/>
      <c r="F35" s="374"/>
      <c r="G35" s="374"/>
      <c r="H35" s="374">
        <v>1</v>
      </c>
      <c r="I35" s="375"/>
      <c r="J35" s="375">
        <v>1</v>
      </c>
      <c r="K35" s="386"/>
      <c r="L35" s="373"/>
      <c r="M35" s="361"/>
    </row>
    <row r="36" spans="1:13" ht="14.4" customHeight="1" x14ac:dyDescent="0.3">
      <c r="A36" s="1126" t="s">
        <v>321</v>
      </c>
      <c r="B36" s="371" t="s">
        <v>322</v>
      </c>
      <c r="C36" s="494"/>
      <c r="D36" s="495"/>
      <c r="E36" s="374"/>
      <c r="F36" s="374"/>
      <c r="G36" s="374">
        <v>1</v>
      </c>
      <c r="H36" s="374"/>
      <c r="I36" s="375"/>
      <c r="J36" s="375"/>
      <c r="K36" s="386"/>
      <c r="L36" s="373"/>
      <c r="M36" s="361"/>
    </row>
    <row r="37" spans="1:13" ht="13.95" customHeight="1" x14ac:dyDescent="0.3">
      <c r="A37" s="1126"/>
      <c r="B37" s="371" t="s">
        <v>323</v>
      </c>
      <c r="C37" s="494"/>
      <c r="D37" s="495"/>
      <c r="E37" s="374"/>
      <c r="F37" s="374"/>
      <c r="G37" s="374"/>
      <c r="H37" s="374"/>
      <c r="I37" s="375">
        <v>1</v>
      </c>
      <c r="J37" s="375"/>
      <c r="K37" s="386"/>
      <c r="L37" s="373"/>
      <c r="M37" s="361"/>
    </row>
    <row r="38" spans="1:13" ht="13.5" customHeight="1" x14ac:dyDescent="0.3">
      <c r="A38" s="1039" t="s">
        <v>480</v>
      </c>
      <c r="B38" s="536" t="s">
        <v>479</v>
      </c>
      <c r="C38" s="537"/>
      <c r="D38" s="537"/>
      <c r="E38" s="537">
        <v>1</v>
      </c>
      <c r="F38" s="537"/>
      <c r="G38" s="537"/>
      <c r="H38" s="537"/>
      <c r="I38" s="537"/>
      <c r="J38" s="537"/>
      <c r="K38" s="386"/>
      <c r="L38" s="373"/>
      <c r="M38" s="361"/>
    </row>
    <row r="39" spans="1:13" ht="14.25" customHeight="1" x14ac:dyDescent="0.3">
      <c r="A39" s="1040"/>
      <c r="B39" s="536" t="s">
        <v>478</v>
      </c>
      <c r="C39" s="537"/>
      <c r="D39" s="537"/>
      <c r="E39" s="537"/>
      <c r="F39" s="537"/>
      <c r="G39" s="537"/>
      <c r="H39" s="537">
        <v>1</v>
      </c>
      <c r="I39" s="537"/>
      <c r="J39" s="537">
        <v>1</v>
      </c>
      <c r="K39" s="386"/>
      <c r="L39" s="373"/>
      <c r="M39" s="361"/>
    </row>
    <row r="40" spans="1:13" ht="15.6" customHeight="1" x14ac:dyDescent="0.3">
      <c r="A40" s="1039" t="s">
        <v>477</v>
      </c>
      <c r="B40" s="536" t="s">
        <v>476</v>
      </c>
      <c r="C40" s="537">
        <v>1</v>
      </c>
      <c r="D40" s="537"/>
      <c r="E40" s="537">
        <v>1</v>
      </c>
      <c r="F40" s="537"/>
      <c r="G40" s="537">
        <v>1</v>
      </c>
      <c r="H40" s="537"/>
      <c r="I40" s="537"/>
      <c r="J40" s="537">
        <v>1</v>
      </c>
      <c r="K40" s="386"/>
      <c r="L40" s="373"/>
      <c r="M40" s="361"/>
    </row>
    <row r="41" spans="1:13" ht="12" customHeight="1" x14ac:dyDescent="0.3">
      <c r="A41" s="1040"/>
      <c r="B41" s="536" t="s">
        <v>475</v>
      </c>
      <c r="C41" s="537"/>
      <c r="D41" s="537">
        <v>1</v>
      </c>
      <c r="E41" s="537"/>
      <c r="F41" s="537">
        <v>1</v>
      </c>
      <c r="G41" s="537"/>
      <c r="H41" s="537">
        <v>1</v>
      </c>
      <c r="I41" s="537"/>
      <c r="J41" s="537">
        <v>1</v>
      </c>
      <c r="K41" s="386"/>
      <c r="L41" s="373"/>
      <c r="M41" s="361"/>
    </row>
    <row r="42" spans="1:13" ht="15" x14ac:dyDescent="0.3">
      <c r="A42" s="1039" t="s">
        <v>474</v>
      </c>
      <c r="B42" s="536" t="s">
        <v>473</v>
      </c>
      <c r="C42" s="537">
        <v>1</v>
      </c>
      <c r="D42" s="537"/>
      <c r="E42" s="537"/>
      <c r="F42" s="537"/>
      <c r="G42" s="537"/>
      <c r="H42" s="537"/>
      <c r="I42" s="537"/>
      <c r="J42" s="537"/>
      <c r="K42" s="386"/>
      <c r="L42" s="373"/>
      <c r="M42" s="361"/>
    </row>
    <row r="43" spans="1:13" ht="15" x14ac:dyDescent="0.3">
      <c r="A43" s="1040"/>
      <c r="B43" s="536" t="s">
        <v>472</v>
      </c>
      <c r="C43" s="537"/>
      <c r="D43" s="537"/>
      <c r="E43" s="537"/>
      <c r="F43" s="537">
        <v>1</v>
      </c>
      <c r="G43" s="537"/>
      <c r="H43" s="537"/>
      <c r="I43" s="537"/>
      <c r="J43" s="537"/>
      <c r="K43" s="386"/>
      <c r="L43" s="373"/>
      <c r="M43" s="361"/>
    </row>
    <row r="44" spans="1:13" ht="15.75" customHeight="1" x14ac:dyDescent="0.3">
      <c r="A44" s="991" t="s">
        <v>471</v>
      </c>
      <c r="B44" s="390" t="s">
        <v>497</v>
      </c>
      <c r="C44" s="491"/>
      <c r="D44" s="491"/>
      <c r="E44" s="605"/>
      <c r="F44" s="605"/>
      <c r="G44" s="605"/>
      <c r="H44" s="365"/>
      <c r="I44" s="482"/>
      <c r="J44" s="482"/>
      <c r="K44" s="482">
        <v>1</v>
      </c>
      <c r="L44" s="482">
        <v>1</v>
      </c>
      <c r="M44" s="361"/>
    </row>
    <row r="45" spans="1:13" ht="15.6" x14ac:dyDescent="0.3">
      <c r="A45" s="992"/>
      <c r="B45" s="390" t="s">
        <v>498</v>
      </c>
      <c r="C45" s="491"/>
      <c r="D45" s="491"/>
      <c r="E45" s="605"/>
      <c r="F45" s="605"/>
      <c r="G45" s="605"/>
      <c r="H45" s="365"/>
      <c r="I45" s="482"/>
      <c r="J45" s="482"/>
      <c r="K45" s="482">
        <v>1</v>
      </c>
      <c r="L45" s="482"/>
      <c r="M45" s="361"/>
    </row>
    <row r="46" spans="1:13" ht="15.6" x14ac:dyDescent="0.3">
      <c r="A46" s="992"/>
      <c r="B46" s="390" t="s">
        <v>499</v>
      </c>
      <c r="C46" s="491"/>
      <c r="D46" s="491"/>
      <c r="E46" s="605"/>
      <c r="F46" s="605"/>
      <c r="G46" s="605"/>
      <c r="H46" s="365"/>
      <c r="I46" s="482"/>
      <c r="J46" s="482"/>
      <c r="K46" s="482"/>
      <c r="L46" s="482">
        <v>1</v>
      </c>
      <c r="M46" s="361"/>
    </row>
    <row r="47" spans="1:13" ht="15.6" x14ac:dyDescent="0.3">
      <c r="A47" s="993"/>
      <c r="B47" s="390" t="s">
        <v>500</v>
      </c>
      <c r="C47" s="491"/>
      <c r="D47" s="491"/>
      <c r="E47" s="605"/>
      <c r="F47" s="605"/>
      <c r="G47" s="605"/>
      <c r="H47" s="365"/>
      <c r="I47" s="482"/>
      <c r="J47" s="482"/>
      <c r="K47" s="482">
        <v>1.5</v>
      </c>
      <c r="L47" s="482"/>
      <c r="M47" s="361"/>
    </row>
    <row r="48" spans="1:13" ht="15.6" x14ac:dyDescent="0.3">
      <c r="A48" s="1125" t="s">
        <v>495</v>
      </c>
      <c r="B48" s="390" t="s">
        <v>501</v>
      </c>
      <c r="C48" s="491"/>
      <c r="D48" s="491"/>
      <c r="E48" s="605"/>
      <c r="F48" s="605"/>
      <c r="G48" s="605"/>
      <c r="H48" s="365"/>
      <c r="I48" s="482"/>
      <c r="J48" s="482"/>
      <c r="K48" s="482"/>
      <c r="L48" s="482">
        <v>1</v>
      </c>
      <c r="M48" s="361"/>
    </row>
    <row r="49" spans="1:13" ht="30" x14ac:dyDescent="0.3">
      <c r="A49" s="1125"/>
      <c r="B49" s="390" t="s">
        <v>502</v>
      </c>
      <c r="C49" s="491"/>
      <c r="D49" s="491"/>
      <c r="E49" s="605"/>
      <c r="F49" s="605"/>
      <c r="G49" s="605"/>
      <c r="H49" s="365"/>
      <c r="I49" s="482"/>
      <c r="J49" s="482"/>
      <c r="K49" s="695"/>
      <c r="L49" s="482">
        <v>2</v>
      </c>
      <c r="M49" s="361"/>
    </row>
    <row r="50" spans="1:13" ht="30" x14ac:dyDescent="0.3">
      <c r="A50" s="1125"/>
      <c r="B50" s="390" t="s">
        <v>503</v>
      </c>
      <c r="C50" s="491"/>
      <c r="D50" s="491"/>
      <c r="E50" s="605"/>
      <c r="F50" s="605"/>
      <c r="G50" s="605"/>
      <c r="H50" s="365"/>
      <c r="I50" s="482"/>
      <c r="J50" s="482"/>
      <c r="K50" s="482"/>
      <c r="L50" s="482">
        <v>2</v>
      </c>
      <c r="M50" s="361">
        <v>36</v>
      </c>
    </row>
    <row r="51" spans="1:13" ht="15.6" x14ac:dyDescent="0.3">
      <c r="A51" s="1125" t="s">
        <v>496</v>
      </c>
      <c r="B51" s="390" t="s">
        <v>504</v>
      </c>
      <c r="C51" s="491"/>
      <c r="D51" s="491"/>
      <c r="E51" s="605"/>
      <c r="F51" s="605"/>
      <c r="G51" s="605"/>
      <c r="H51" s="365"/>
      <c r="I51" s="482"/>
      <c r="J51" s="482"/>
      <c r="K51" s="482"/>
      <c r="L51" s="482">
        <v>8</v>
      </c>
      <c r="M51" s="361">
        <v>32</v>
      </c>
    </row>
    <row r="52" spans="1:13" ht="15.6" x14ac:dyDescent="0.3">
      <c r="A52" s="1125"/>
      <c r="B52" s="390" t="s">
        <v>505</v>
      </c>
      <c r="C52" s="491"/>
      <c r="D52" s="491"/>
      <c r="E52" s="605"/>
      <c r="F52" s="605"/>
      <c r="G52" s="605"/>
      <c r="H52" s="365"/>
      <c r="I52" s="482"/>
      <c r="J52" s="482"/>
      <c r="K52" s="482"/>
      <c r="L52" s="482">
        <v>5</v>
      </c>
      <c r="M52" s="361"/>
    </row>
    <row r="53" spans="1:13" ht="15.6" x14ac:dyDescent="0.3">
      <c r="A53" s="1125"/>
      <c r="B53" s="390" t="s">
        <v>506</v>
      </c>
      <c r="C53" s="491"/>
      <c r="D53" s="491"/>
      <c r="E53" s="605"/>
      <c r="F53" s="605"/>
      <c r="G53" s="605"/>
      <c r="H53" s="365"/>
      <c r="I53" s="482"/>
      <c r="J53" s="482"/>
      <c r="K53" s="482"/>
      <c r="L53" s="482">
        <v>2</v>
      </c>
      <c r="M53" s="361"/>
    </row>
    <row r="54" spans="1:13" ht="15.6" x14ac:dyDescent="0.3">
      <c r="A54" s="994" t="s">
        <v>14</v>
      </c>
      <c r="B54" s="995"/>
      <c r="C54" s="492"/>
      <c r="D54" s="492"/>
      <c r="E54" s="606"/>
      <c r="F54" s="606">
        <v>140</v>
      </c>
      <c r="G54" s="606"/>
      <c r="H54" s="606">
        <v>140</v>
      </c>
      <c r="I54" s="482"/>
      <c r="J54" s="482"/>
      <c r="K54" s="482"/>
      <c r="L54" s="482"/>
      <c r="M54" s="361"/>
    </row>
    <row r="55" spans="1:13" ht="15.6" x14ac:dyDescent="0.3">
      <c r="A55" s="996" t="s">
        <v>285</v>
      </c>
      <c r="B55" s="997"/>
      <c r="C55" s="491">
        <f>SUM(C7:C19)</f>
        <v>24</v>
      </c>
      <c r="D55" s="491"/>
      <c r="E55" s="605">
        <f>SUM(E7:E19)</f>
        <v>24</v>
      </c>
      <c r="F55" s="605"/>
      <c r="G55" s="605">
        <f>SUM(G7:G19)</f>
        <v>25</v>
      </c>
      <c r="H55" s="365"/>
      <c r="I55" s="482">
        <f>SUM(I7:I19)</f>
        <v>25</v>
      </c>
      <c r="J55" s="482"/>
      <c r="K55" s="363">
        <f>SUM(K7:K19)</f>
        <v>4</v>
      </c>
      <c r="L55" s="482"/>
      <c r="M55" s="361"/>
    </row>
    <row r="56" spans="1:13" ht="15.6" x14ac:dyDescent="0.3">
      <c r="A56" s="996" t="s">
        <v>170</v>
      </c>
      <c r="B56" s="997"/>
      <c r="C56" s="491">
        <f t="shared" ref="C56:L56" si="0">SUM(C22:C53)</f>
        <v>8</v>
      </c>
      <c r="D56" s="491">
        <f t="shared" si="0"/>
        <v>3</v>
      </c>
      <c r="E56" s="605">
        <f t="shared" si="0"/>
        <v>7</v>
      </c>
      <c r="F56" s="605">
        <f t="shared" si="0"/>
        <v>5</v>
      </c>
      <c r="G56" s="605">
        <f t="shared" si="0"/>
        <v>5</v>
      </c>
      <c r="H56" s="605">
        <f t="shared" si="0"/>
        <v>5</v>
      </c>
      <c r="I56" s="482">
        <f t="shared" si="0"/>
        <v>2.5</v>
      </c>
      <c r="J56" s="482">
        <f t="shared" si="0"/>
        <v>7.5</v>
      </c>
      <c r="K56" s="363">
        <f t="shared" si="0"/>
        <v>7.5</v>
      </c>
      <c r="L56" s="363">
        <f t="shared" si="0"/>
        <v>23.5</v>
      </c>
      <c r="M56" s="361"/>
    </row>
    <row r="57" spans="1:13" ht="15.6" x14ac:dyDescent="0.3">
      <c r="A57" s="996" t="s">
        <v>286</v>
      </c>
      <c r="B57" s="997"/>
      <c r="C57" s="1035">
        <f>SUM(C55:D56)</f>
        <v>35</v>
      </c>
      <c r="D57" s="1036"/>
      <c r="E57" s="965">
        <f>SUM(E55:F56)</f>
        <v>36</v>
      </c>
      <c r="F57" s="966"/>
      <c r="G57" s="965">
        <f>SUM(G55:H56)</f>
        <v>35</v>
      </c>
      <c r="H57" s="966"/>
      <c r="I57" s="482">
        <f>SUM(I55:J56)</f>
        <v>35</v>
      </c>
      <c r="J57" s="482"/>
      <c r="K57" s="967">
        <f>SUM(K55:L56)</f>
        <v>35</v>
      </c>
      <c r="L57" s="968"/>
      <c r="M57" s="361"/>
    </row>
    <row r="58" spans="1:13" ht="15.6" x14ac:dyDescent="0.3">
      <c r="A58" s="1017" t="s">
        <v>287</v>
      </c>
      <c r="B58" s="1018"/>
      <c r="C58" s="1031">
        <f>C59-C57</f>
        <v>0</v>
      </c>
      <c r="D58" s="1032"/>
      <c r="E58" s="998">
        <f>E59-E57</f>
        <v>0</v>
      </c>
      <c r="F58" s="999"/>
      <c r="G58" s="998">
        <f>G59-G57</f>
        <v>0</v>
      </c>
      <c r="H58" s="999"/>
      <c r="I58" s="998">
        <f>I59-I57</f>
        <v>0</v>
      </c>
      <c r="J58" s="999"/>
      <c r="K58" s="998">
        <f>K59-K57</f>
        <v>0</v>
      </c>
      <c r="L58" s="999"/>
      <c r="M58" s="361"/>
    </row>
    <row r="59" spans="1:13" ht="15.6" x14ac:dyDescent="0.3">
      <c r="A59" s="1017" t="s">
        <v>288</v>
      </c>
      <c r="B59" s="1018"/>
      <c r="C59" s="1122">
        <v>35</v>
      </c>
      <c r="D59" s="1123"/>
      <c r="E59" s="1015">
        <v>36</v>
      </c>
      <c r="F59" s="1016"/>
      <c r="G59" s="1015">
        <v>35</v>
      </c>
      <c r="H59" s="1016"/>
      <c r="I59" s="1015">
        <v>35</v>
      </c>
      <c r="J59" s="1016"/>
      <c r="K59" s="1015">
        <v>35</v>
      </c>
      <c r="L59" s="1016"/>
      <c r="M59" s="361"/>
    </row>
    <row r="60" spans="1:13" ht="15.6" x14ac:dyDescent="0.3">
      <c r="A60" s="920" t="s">
        <v>570</v>
      </c>
      <c r="B60" s="921"/>
      <c r="C60" s="524"/>
      <c r="D60" s="525"/>
      <c r="E60" s="525"/>
      <c r="F60" s="525"/>
      <c r="G60" s="525"/>
      <c r="H60" s="525"/>
      <c r="I60" s="525"/>
      <c r="J60" s="525"/>
      <c r="K60" s="525"/>
      <c r="L60" s="526"/>
      <c r="M60" s="361"/>
    </row>
    <row r="61" spans="1:13" ht="15.6" x14ac:dyDescent="0.3">
      <c r="A61" s="922" t="s">
        <v>571</v>
      </c>
      <c r="B61" s="923"/>
      <c r="C61" s="527"/>
      <c r="D61" s="528"/>
      <c r="E61" s="528"/>
      <c r="F61" s="528"/>
      <c r="G61" s="528"/>
      <c r="H61" s="528"/>
      <c r="I61" s="528"/>
      <c r="J61" s="528"/>
      <c r="K61" s="528"/>
      <c r="L61" s="529"/>
      <c r="M61" s="361"/>
    </row>
    <row r="62" spans="1:13" ht="16.2" thickBot="1" x14ac:dyDescent="0.35">
      <c r="A62" s="531"/>
      <c r="B62" s="523" t="s">
        <v>577</v>
      </c>
      <c r="C62" s="349"/>
      <c r="D62" s="349"/>
      <c r="E62" s="349"/>
      <c r="F62" s="349"/>
      <c r="G62" s="533">
        <v>1</v>
      </c>
      <c r="H62" s="533">
        <v>1</v>
      </c>
      <c r="I62" s="533"/>
      <c r="J62" s="533">
        <v>2</v>
      </c>
      <c r="K62" s="349"/>
      <c r="L62" s="349"/>
      <c r="M62" s="361"/>
    </row>
    <row r="63" spans="1:13" ht="16.2" thickBot="1" x14ac:dyDescent="0.35">
      <c r="A63" s="532"/>
      <c r="B63" s="523" t="s">
        <v>578</v>
      </c>
      <c r="C63" s="349"/>
      <c r="D63" s="349"/>
      <c r="E63" s="349"/>
      <c r="F63" s="349"/>
      <c r="G63" s="533"/>
      <c r="H63" s="533">
        <v>1</v>
      </c>
      <c r="I63" s="533"/>
      <c r="J63" s="533">
        <v>1</v>
      </c>
      <c r="K63" s="349"/>
      <c r="L63" s="349"/>
      <c r="M63" s="361"/>
    </row>
    <row r="64" spans="1:13" x14ac:dyDescent="0.3">
      <c r="A64" s="361"/>
      <c r="B64" s="361"/>
      <c r="C64" s="361"/>
      <c r="D64" s="361"/>
      <c r="E64" s="361"/>
      <c r="F64" s="361"/>
      <c r="G64" s="361"/>
      <c r="H64" s="361"/>
      <c r="I64" s="361"/>
      <c r="J64" s="361"/>
      <c r="K64" s="361"/>
      <c r="L64" s="361"/>
      <c r="M64" s="361"/>
    </row>
    <row r="65" spans="1:12" x14ac:dyDescent="0.3">
      <c r="A65" s="361"/>
      <c r="B65" s="361"/>
      <c r="C65" s="361"/>
      <c r="D65" s="361"/>
      <c r="E65" s="361"/>
      <c r="F65" s="361"/>
      <c r="G65" s="361"/>
      <c r="H65" s="361"/>
      <c r="I65" s="361"/>
      <c r="J65" s="361"/>
      <c r="K65" s="361"/>
      <c r="L65" s="361"/>
    </row>
    <row r="66" spans="1:12" x14ac:dyDescent="0.3">
      <c r="A66" s="361" t="s">
        <v>293</v>
      </c>
      <c r="B66" s="361"/>
      <c r="C66" s="361"/>
      <c r="D66" s="361"/>
      <c r="E66" s="361"/>
      <c r="F66" s="361"/>
      <c r="G66" s="361"/>
      <c r="H66" s="361"/>
      <c r="I66" s="361"/>
      <c r="J66" s="361"/>
      <c r="K66" s="361"/>
      <c r="L66" s="361"/>
    </row>
    <row r="67" spans="1:12" x14ac:dyDescent="0.3">
      <c r="A67" s="361" t="s">
        <v>294</v>
      </c>
      <c r="B67" s="361"/>
      <c r="C67" s="361"/>
      <c r="D67" s="361"/>
      <c r="E67" s="361"/>
      <c r="F67" s="361"/>
      <c r="G67" s="361"/>
      <c r="H67" s="361"/>
      <c r="I67" s="361"/>
      <c r="J67" s="361"/>
      <c r="K67" s="361"/>
      <c r="L67" s="361"/>
    </row>
    <row r="68" spans="1:12" x14ac:dyDescent="0.3">
      <c r="A68" s="361" t="s">
        <v>295</v>
      </c>
      <c r="B68" s="361"/>
      <c r="C68" s="361"/>
      <c r="D68" s="361"/>
      <c r="E68" s="361"/>
      <c r="F68" s="361"/>
      <c r="G68" s="361"/>
      <c r="H68" s="361"/>
      <c r="I68" s="361"/>
      <c r="J68" s="361"/>
      <c r="K68" s="361"/>
      <c r="L68" s="361"/>
    </row>
    <row r="69" spans="1:12" x14ac:dyDescent="0.3">
      <c r="A69" s="361"/>
      <c r="B69" s="361"/>
      <c r="C69" s="361"/>
      <c r="D69" s="361"/>
      <c r="E69" s="361"/>
      <c r="F69" s="361"/>
      <c r="G69" s="361"/>
      <c r="H69" s="361"/>
      <c r="I69" s="361"/>
      <c r="J69" s="361"/>
      <c r="K69" s="361"/>
      <c r="L69" s="361"/>
    </row>
    <row r="70" spans="1:12" x14ac:dyDescent="0.3">
      <c r="A70" s="361"/>
      <c r="B70" s="361"/>
      <c r="C70" s="361"/>
      <c r="D70" s="361"/>
      <c r="E70" s="361"/>
      <c r="F70" s="361"/>
      <c r="G70" s="361"/>
      <c r="H70" s="361"/>
      <c r="I70" s="361"/>
      <c r="J70" s="361"/>
      <c r="K70" s="361"/>
      <c r="L70" s="361"/>
    </row>
    <row r="71" spans="1:12" x14ac:dyDescent="0.3">
      <c r="A71" s="361"/>
      <c r="B71" s="361"/>
      <c r="C71" s="361"/>
      <c r="D71" s="361"/>
      <c r="E71" s="361"/>
      <c r="F71" s="361"/>
      <c r="G71" s="361"/>
      <c r="H71" s="361"/>
      <c r="I71" s="361"/>
      <c r="J71" s="361"/>
      <c r="K71" s="361"/>
      <c r="L71" s="361"/>
    </row>
  </sheetData>
  <mergeCells count="55">
    <mergeCell ref="B1:L1"/>
    <mergeCell ref="A3:L3"/>
    <mergeCell ref="A20:B20"/>
    <mergeCell ref="A21:B21"/>
    <mergeCell ref="A60:B60"/>
    <mergeCell ref="B2:L2"/>
    <mergeCell ref="A59:B59"/>
    <mergeCell ref="C59:D59"/>
    <mergeCell ref="E59:F59"/>
    <mergeCell ref="G59:H59"/>
    <mergeCell ref="A56:B56"/>
    <mergeCell ref="A55:B55"/>
    <mergeCell ref="A24:A28"/>
    <mergeCell ref="A29:A31"/>
    <mergeCell ref="A32:A34"/>
    <mergeCell ref="A36:A37"/>
    <mergeCell ref="A61:B61"/>
    <mergeCell ref="I59:J59"/>
    <mergeCell ref="K59:L59"/>
    <mergeCell ref="K57:L57"/>
    <mergeCell ref="A58:B58"/>
    <mergeCell ref="C58:D58"/>
    <mergeCell ref="E58:F58"/>
    <mergeCell ref="G58:H58"/>
    <mergeCell ref="I58:J58"/>
    <mergeCell ref="K58:L58"/>
    <mergeCell ref="A57:B57"/>
    <mergeCell ref="C57:D57"/>
    <mergeCell ref="E57:F57"/>
    <mergeCell ref="G57:H57"/>
    <mergeCell ref="A51:A53"/>
    <mergeCell ref="A54:B54"/>
    <mergeCell ref="K20:L20"/>
    <mergeCell ref="C21:D21"/>
    <mergeCell ref="E21:F21"/>
    <mergeCell ref="G21:H21"/>
    <mergeCell ref="I21:J21"/>
    <mergeCell ref="K21:L21"/>
    <mergeCell ref="I20:J20"/>
    <mergeCell ref="A38:A39"/>
    <mergeCell ref="A40:A41"/>
    <mergeCell ref="A42:A43"/>
    <mergeCell ref="A44:A47"/>
    <mergeCell ref="A48:A50"/>
    <mergeCell ref="A7:A19"/>
    <mergeCell ref="C20:D20"/>
    <mergeCell ref="E20:F20"/>
    <mergeCell ref="G20:H20"/>
    <mergeCell ref="A4:L4"/>
    <mergeCell ref="A5:B6"/>
    <mergeCell ref="C5:D5"/>
    <mergeCell ref="E5:F5"/>
    <mergeCell ref="G5:H5"/>
    <mergeCell ref="I5:J5"/>
    <mergeCell ref="K5:L5"/>
  </mergeCells>
  <printOptions horizontalCentered="1" verticalCentered="1"/>
  <pageMargins left="0.51181102362204722" right="0.51181102362204722" top="0.35433070866141736" bottom="0.55118110236220474" header="0.31496062992125984" footer="0.31496062992125984"/>
  <pageSetup paperSize="9" scale="64" orientation="portrait" horizontalDpi="4294967293" r:id="rId1"/>
  <headerFooter>
    <oddFooter>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opLeftCell="A27" workbookViewId="0">
      <selection activeCell="I39" sqref="I39"/>
    </sheetView>
  </sheetViews>
  <sheetFormatPr defaultRowHeight="13.2" x14ac:dyDescent="0.25"/>
  <cols>
    <col min="1" max="1" width="19.109375" customWidth="1"/>
    <col min="2" max="2" width="45.88671875" customWidth="1"/>
  </cols>
  <sheetData>
    <row r="1" spans="1:13" s="330" customFormat="1" ht="17.399999999999999" x14ac:dyDescent="0.3">
      <c r="A1" s="882" t="s">
        <v>738</v>
      </c>
      <c r="B1" s="882"/>
      <c r="C1" s="882"/>
      <c r="D1" s="882"/>
      <c r="E1" s="882"/>
      <c r="F1" s="882"/>
      <c r="G1" s="882"/>
      <c r="H1" s="882"/>
      <c r="I1" s="882"/>
      <c r="J1" s="882"/>
      <c r="K1" s="882"/>
      <c r="M1" s="629">
        <v>31</v>
      </c>
    </row>
    <row r="2" spans="1:13" s="330" customFormat="1" ht="15.6" x14ac:dyDescent="0.25">
      <c r="A2" s="875" t="s">
        <v>678</v>
      </c>
      <c r="B2" s="875"/>
      <c r="C2" s="875"/>
      <c r="D2" s="875"/>
      <c r="E2" s="875"/>
      <c r="F2" s="875"/>
      <c r="G2" s="875"/>
      <c r="H2" s="875"/>
      <c r="I2" s="875"/>
      <c r="J2" s="875"/>
      <c r="K2" s="875"/>
      <c r="M2" s="630">
        <v>36</v>
      </c>
    </row>
    <row r="3" spans="1:13" x14ac:dyDescent="0.25">
      <c r="A3" s="879"/>
      <c r="B3" s="880"/>
      <c r="C3" s="880"/>
      <c r="D3" s="880"/>
      <c r="E3" s="880"/>
      <c r="F3" s="880"/>
      <c r="G3" s="880"/>
      <c r="H3" s="880"/>
      <c r="I3" s="880"/>
      <c r="J3" s="880"/>
      <c r="K3" s="881"/>
    </row>
    <row r="4" spans="1:13" ht="57.6" x14ac:dyDescent="0.25">
      <c r="A4" s="868" t="s">
        <v>249</v>
      </c>
      <c r="B4" s="868"/>
      <c r="C4" s="698" t="s">
        <v>620</v>
      </c>
      <c r="D4" s="698" t="s">
        <v>621</v>
      </c>
      <c r="E4" s="698" t="s">
        <v>622</v>
      </c>
      <c r="F4" s="698" t="s">
        <v>623</v>
      </c>
      <c r="G4" s="698" t="s">
        <v>680</v>
      </c>
      <c r="H4" s="698" t="s">
        <v>681</v>
      </c>
      <c r="I4" s="698" t="s">
        <v>647</v>
      </c>
      <c r="J4" s="698" t="s">
        <v>648</v>
      </c>
      <c r="K4" s="698" t="s">
        <v>682</v>
      </c>
    </row>
    <row r="5" spans="1:13" ht="14.4" x14ac:dyDescent="0.25">
      <c r="A5" s="869" t="s">
        <v>624</v>
      </c>
      <c r="B5" s="664" t="s">
        <v>2</v>
      </c>
      <c r="C5" s="619">
        <v>4</v>
      </c>
      <c r="D5" s="619">
        <v>5</v>
      </c>
      <c r="E5" s="619">
        <v>3</v>
      </c>
      <c r="F5" s="619">
        <v>3</v>
      </c>
      <c r="G5" s="624">
        <f t="shared" ref="G5:G17" si="0">SUM(C5:F5)</f>
        <v>15</v>
      </c>
      <c r="H5" s="627">
        <f>((+C5+D5+E5)*$M$2)+(F5*$M$1)</f>
        <v>525</v>
      </c>
      <c r="I5" s="619"/>
      <c r="J5" s="619">
        <f>I5*$M$1</f>
        <v>0</v>
      </c>
      <c r="K5" s="621">
        <f>H5+J5</f>
        <v>525</v>
      </c>
    </row>
    <row r="6" spans="1:13" ht="15.6" x14ac:dyDescent="0.25">
      <c r="A6" s="869"/>
      <c r="B6" s="666" t="s">
        <v>536</v>
      </c>
      <c r="C6" s="619">
        <v>5</v>
      </c>
      <c r="D6" s="619">
        <v>5</v>
      </c>
      <c r="E6" s="619">
        <v>4</v>
      </c>
      <c r="F6" s="619">
        <v>3</v>
      </c>
      <c r="G6" s="624">
        <f t="shared" si="0"/>
        <v>17</v>
      </c>
      <c r="H6" s="627">
        <f>((C6+D6+E6)*$M$2)+(F6*$M$2)</f>
        <v>612</v>
      </c>
      <c r="I6" s="710">
        <v>3</v>
      </c>
      <c r="J6" s="619">
        <f t="shared" ref="J6:J17" si="1">I6*$M$1</f>
        <v>93</v>
      </c>
      <c r="K6" s="621">
        <f t="shared" ref="K6:K19" si="2">H6+J6</f>
        <v>705</v>
      </c>
    </row>
    <row r="7" spans="1:13" ht="15.6" x14ac:dyDescent="0.25">
      <c r="A7" s="869"/>
      <c r="B7" s="382" t="s">
        <v>537</v>
      </c>
      <c r="C7" s="619">
        <v>2</v>
      </c>
      <c r="D7" s="619"/>
      <c r="E7" s="619"/>
      <c r="F7" s="619">
        <v>2</v>
      </c>
      <c r="G7" s="624">
        <f t="shared" si="0"/>
        <v>4</v>
      </c>
      <c r="H7" s="627">
        <f>((C7+D7+E7)*$M$2)+(F7*$M$2)</f>
        <v>144</v>
      </c>
      <c r="I7" s="619">
        <v>3</v>
      </c>
      <c r="J7" s="619">
        <f t="shared" si="1"/>
        <v>93</v>
      </c>
      <c r="K7" s="621">
        <f>H7+J7</f>
        <v>237</v>
      </c>
    </row>
    <row r="8" spans="1:13" ht="14.4" x14ac:dyDescent="0.25">
      <c r="A8" s="869"/>
      <c r="B8" s="664" t="s">
        <v>19</v>
      </c>
      <c r="C8" s="619">
        <v>4</v>
      </c>
      <c r="D8" s="619">
        <v>4</v>
      </c>
      <c r="E8" s="619">
        <v>3</v>
      </c>
      <c r="F8" s="619">
        <v>3</v>
      </c>
      <c r="G8" s="624">
        <f t="shared" si="0"/>
        <v>14</v>
      </c>
      <c r="H8" s="627">
        <f t="shared" ref="H8:H9" si="3">((+C8+D8+E8)*$M$2)+(F8*$M$1)</f>
        <v>489</v>
      </c>
      <c r="I8" s="619"/>
      <c r="J8" s="619">
        <f t="shared" si="1"/>
        <v>0</v>
      </c>
      <c r="K8" s="621">
        <f t="shared" si="2"/>
        <v>489</v>
      </c>
    </row>
    <row r="9" spans="1:13" ht="14.4" x14ac:dyDescent="0.25">
      <c r="A9" s="869"/>
      <c r="B9" s="664" t="s">
        <v>625</v>
      </c>
      <c r="C9" s="619">
        <v>3</v>
      </c>
      <c r="D9" s="619">
        <v>3</v>
      </c>
      <c r="E9" s="619">
        <v>2</v>
      </c>
      <c r="F9" s="619">
        <v>2</v>
      </c>
      <c r="G9" s="624">
        <f t="shared" si="0"/>
        <v>10</v>
      </c>
      <c r="H9" s="627">
        <f t="shared" si="3"/>
        <v>350</v>
      </c>
      <c r="I9" s="619"/>
      <c r="J9" s="619">
        <f t="shared" si="1"/>
        <v>0</v>
      </c>
      <c r="K9" s="621">
        <f t="shared" si="2"/>
        <v>350</v>
      </c>
    </row>
    <row r="10" spans="1:13" ht="14.4" x14ac:dyDescent="0.25">
      <c r="A10" s="869"/>
      <c r="B10" s="620" t="s">
        <v>626</v>
      </c>
      <c r="C10" s="619">
        <v>0</v>
      </c>
      <c r="D10" s="619">
        <v>0</v>
      </c>
      <c r="E10" s="619">
        <v>0</v>
      </c>
      <c r="F10" s="619">
        <v>1</v>
      </c>
      <c r="G10" s="624">
        <f t="shared" si="0"/>
        <v>1</v>
      </c>
      <c r="H10" s="627">
        <f t="shared" ref="H10:H18" si="4">((C10+D10+E10)*$M$2)+(F10*$M$2)</f>
        <v>36</v>
      </c>
      <c r="I10" s="619"/>
      <c r="J10" s="619">
        <f t="shared" si="1"/>
        <v>0</v>
      </c>
      <c r="K10" s="621">
        <f t="shared" si="2"/>
        <v>36</v>
      </c>
    </row>
    <row r="11" spans="1:13" ht="14.4" x14ac:dyDescent="0.25">
      <c r="A11" s="869"/>
      <c r="B11" s="620" t="s">
        <v>627</v>
      </c>
      <c r="C11" s="702">
        <v>1</v>
      </c>
      <c r="D11" s="702">
        <v>0</v>
      </c>
      <c r="E11" s="702">
        <v>0</v>
      </c>
      <c r="F11" s="619">
        <v>0</v>
      </c>
      <c r="G11" s="624">
        <f t="shared" si="0"/>
        <v>1</v>
      </c>
      <c r="H11" s="627">
        <f t="shared" si="4"/>
        <v>36</v>
      </c>
      <c r="I11" s="702"/>
      <c r="J11" s="619">
        <f t="shared" si="1"/>
        <v>0</v>
      </c>
      <c r="K11" s="621">
        <f t="shared" si="2"/>
        <v>36</v>
      </c>
    </row>
    <row r="12" spans="1:13" ht="14.4" x14ac:dyDescent="0.25">
      <c r="A12" s="869"/>
      <c r="B12" s="620" t="s">
        <v>34</v>
      </c>
      <c r="C12" s="702">
        <v>4</v>
      </c>
      <c r="D12" s="702">
        <v>4</v>
      </c>
      <c r="E12" s="702">
        <v>3</v>
      </c>
      <c r="F12" s="619">
        <v>3</v>
      </c>
      <c r="G12" s="624">
        <f t="shared" si="0"/>
        <v>14</v>
      </c>
      <c r="H12" s="627">
        <f t="shared" si="4"/>
        <v>504</v>
      </c>
      <c r="I12" s="619"/>
      <c r="J12" s="619">
        <f t="shared" si="1"/>
        <v>0</v>
      </c>
      <c r="K12" s="621">
        <f t="shared" si="2"/>
        <v>504</v>
      </c>
    </row>
    <row r="13" spans="1:13" ht="14.4" x14ac:dyDescent="0.25">
      <c r="A13" s="869"/>
      <c r="B13" s="620" t="s">
        <v>23</v>
      </c>
      <c r="C13" s="702">
        <v>1</v>
      </c>
      <c r="D13" s="702">
        <v>1</v>
      </c>
      <c r="E13" s="702">
        <v>1</v>
      </c>
      <c r="F13" s="619">
        <v>1</v>
      </c>
      <c r="G13" s="624">
        <f t="shared" si="0"/>
        <v>4</v>
      </c>
      <c r="H13" s="627">
        <f t="shared" si="4"/>
        <v>144</v>
      </c>
      <c r="I13" s="702"/>
      <c r="J13" s="619">
        <f t="shared" si="1"/>
        <v>0</v>
      </c>
      <c r="K13" s="621">
        <f t="shared" si="2"/>
        <v>144</v>
      </c>
    </row>
    <row r="14" spans="1:13" ht="14.4" x14ac:dyDescent="0.25">
      <c r="A14" s="869"/>
      <c r="B14" s="620" t="s">
        <v>628</v>
      </c>
      <c r="C14" s="702">
        <v>3</v>
      </c>
      <c r="D14" s="702">
        <v>0</v>
      </c>
      <c r="E14" s="702">
        <v>0</v>
      </c>
      <c r="F14" s="619">
        <v>0</v>
      </c>
      <c r="G14" s="624">
        <f t="shared" si="0"/>
        <v>3</v>
      </c>
      <c r="H14" s="627">
        <f t="shared" si="4"/>
        <v>108</v>
      </c>
      <c r="I14" s="702"/>
      <c r="J14" s="619">
        <f t="shared" si="1"/>
        <v>0</v>
      </c>
      <c r="K14" s="621">
        <f t="shared" si="2"/>
        <v>108</v>
      </c>
    </row>
    <row r="15" spans="1:13" ht="28.8" x14ac:dyDescent="0.25">
      <c r="A15" s="869"/>
      <c r="B15" s="620" t="s">
        <v>629</v>
      </c>
      <c r="C15" s="702">
        <v>0</v>
      </c>
      <c r="D15" s="702">
        <v>2</v>
      </c>
      <c r="E15" s="702">
        <v>2</v>
      </c>
      <c r="F15" s="619">
        <v>0</v>
      </c>
      <c r="G15" s="624">
        <f t="shared" si="0"/>
        <v>4</v>
      </c>
      <c r="H15" s="627">
        <f t="shared" si="4"/>
        <v>144</v>
      </c>
      <c r="I15" s="702"/>
      <c r="J15" s="619">
        <f t="shared" si="1"/>
        <v>0</v>
      </c>
      <c r="K15" s="621">
        <f t="shared" si="2"/>
        <v>144</v>
      </c>
    </row>
    <row r="16" spans="1:13" ht="14.4" x14ac:dyDescent="0.25">
      <c r="A16" s="869"/>
      <c r="B16" s="620" t="s">
        <v>630</v>
      </c>
      <c r="C16" s="625">
        <v>0</v>
      </c>
      <c r="D16" s="702">
        <v>0</v>
      </c>
      <c r="E16" s="702">
        <v>2</v>
      </c>
      <c r="F16" s="619">
        <v>2</v>
      </c>
      <c r="G16" s="624">
        <f t="shared" si="0"/>
        <v>4</v>
      </c>
      <c r="H16" s="627">
        <f t="shared" si="4"/>
        <v>144</v>
      </c>
      <c r="I16" s="619"/>
      <c r="J16" s="619">
        <f t="shared" si="1"/>
        <v>0</v>
      </c>
      <c r="K16" s="621">
        <f t="shared" si="2"/>
        <v>144</v>
      </c>
    </row>
    <row r="17" spans="1:11" ht="14.4" x14ac:dyDescent="0.25">
      <c r="A17" s="869"/>
      <c r="B17" s="620" t="s">
        <v>469</v>
      </c>
      <c r="C17" s="702">
        <v>0</v>
      </c>
      <c r="D17" s="702">
        <v>1</v>
      </c>
      <c r="E17" s="702">
        <v>0</v>
      </c>
      <c r="F17" s="619">
        <v>0</v>
      </c>
      <c r="G17" s="624">
        <f t="shared" si="0"/>
        <v>1</v>
      </c>
      <c r="H17" s="627">
        <f t="shared" si="4"/>
        <v>36</v>
      </c>
      <c r="I17" s="702"/>
      <c r="J17" s="619">
        <f t="shared" si="1"/>
        <v>0</v>
      </c>
      <c r="K17" s="621">
        <f t="shared" si="2"/>
        <v>36</v>
      </c>
    </row>
    <row r="18" spans="1:11" ht="14.4" x14ac:dyDescent="0.25">
      <c r="A18" s="869"/>
      <c r="B18" s="626" t="s">
        <v>631</v>
      </c>
      <c r="C18" s="622">
        <f>SUM(C5:C17)</f>
        <v>27</v>
      </c>
      <c r="D18" s="622">
        <f>SUM(D5:D17)</f>
        <v>25</v>
      </c>
      <c r="E18" s="663">
        <f>SUM(E5:E17)</f>
        <v>20</v>
      </c>
      <c r="F18" s="663">
        <f>SUM(F5:F17)</f>
        <v>20</v>
      </c>
      <c r="G18" s="628">
        <f>SUM(G5:G17)</f>
        <v>92</v>
      </c>
      <c r="H18" s="627">
        <f t="shared" si="4"/>
        <v>3312</v>
      </c>
      <c r="I18" s="622">
        <f>SUM(I5:I17)</f>
        <v>6</v>
      </c>
      <c r="J18" s="622">
        <f>SUM(J5:J17)</f>
        <v>186</v>
      </c>
      <c r="K18" s="622">
        <f t="shared" si="2"/>
        <v>3498</v>
      </c>
    </row>
    <row r="19" spans="1:11" ht="14.4" x14ac:dyDescent="0.25">
      <c r="A19" s="703"/>
      <c r="B19" s="643" t="s">
        <v>646</v>
      </c>
      <c r="C19" s="701">
        <v>27</v>
      </c>
      <c r="D19" s="701">
        <v>25</v>
      </c>
      <c r="E19" s="701">
        <v>20</v>
      </c>
      <c r="F19" s="701">
        <v>20</v>
      </c>
      <c r="G19" s="645">
        <f>SUM(C19:F19)</f>
        <v>92</v>
      </c>
      <c r="H19" s="645">
        <f>((C19+D19+E19)*$M$2)+((F5+F8+F9)*$M$1)+((F6+F7+F10+F11+F12+F13+F14+F15+F16+F17)*$M$2)</f>
        <v>3272</v>
      </c>
      <c r="I19" s="701">
        <v>6</v>
      </c>
      <c r="J19" s="701">
        <f>I19*M1</f>
        <v>186</v>
      </c>
      <c r="K19" s="701">
        <f t="shared" si="2"/>
        <v>3458</v>
      </c>
    </row>
    <row r="20" spans="1:11" ht="14.4" x14ac:dyDescent="0.25">
      <c r="A20" s="870" t="s">
        <v>640</v>
      </c>
      <c r="B20" s="870"/>
      <c r="C20" s="634">
        <v>7</v>
      </c>
      <c r="D20" s="634">
        <v>9</v>
      </c>
      <c r="E20" s="699">
        <v>0</v>
      </c>
      <c r="F20" s="699">
        <v>0</v>
      </c>
      <c r="G20" s="699">
        <f t="shared" ref="G20:G25" si="5">(C20+D20)*$C$37</f>
        <v>576</v>
      </c>
      <c r="H20" s="632">
        <f>((C20+D20+E20)*$M$2)+(F20*$M$1)</f>
        <v>576</v>
      </c>
      <c r="I20" s="699"/>
      <c r="J20" s="699"/>
      <c r="K20" s="633">
        <f>(C20*$M$2)+(D20*$M$2)+(E20*$M$2)+(F20*$M$2)+(I20*$M$1)</f>
        <v>576</v>
      </c>
    </row>
    <row r="21" spans="1:11" ht="14.4" x14ac:dyDescent="0.25">
      <c r="A21" s="866" t="s">
        <v>641</v>
      </c>
      <c r="B21" s="866"/>
      <c r="C21" s="696">
        <v>7</v>
      </c>
      <c r="D21" s="696">
        <v>9</v>
      </c>
      <c r="E21" s="696">
        <f>SUM(E22:E25)</f>
        <v>0</v>
      </c>
      <c r="F21" s="696">
        <f>SUM(F22:F25)</f>
        <v>0</v>
      </c>
      <c r="G21" s="696">
        <f t="shared" si="5"/>
        <v>576</v>
      </c>
      <c r="H21" s="696">
        <f t="shared" ref="H21" si="6">((C21+D21+E21)*$M$2)+(F21*$M$1)</f>
        <v>576</v>
      </c>
      <c r="I21" s="619"/>
      <c r="J21" s="619"/>
      <c r="K21" s="641">
        <f>H21</f>
        <v>576</v>
      </c>
    </row>
    <row r="22" spans="1:11" ht="28.8" x14ac:dyDescent="0.25">
      <c r="A22" s="619" t="s">
        <v>685</v>
      </c>
      <c r="B22" s="657" t="s">
        <v>685</v>
      </c>
      <c r="C22" s="702">
        <v>0.5</v>
      </c>
      <c r="D22" s="702"/>
      <c r="E22" s="702"/>
      <c r="F22" s="702"/>
      <c r="G22" s="702">
        <f t="shared" si="5"/>
        <v>18</v>
      </c>
      <c r="H22" s="627">
        <f t="shared" ref="H22:H25" si="7">((C22+D22+E22)*$M$2)+(F22*$M$2)</f>
        <v>18</v>
      </c>
      <c r="I22" s="619"/>
      <c r="J22" s="619"/>
      <c r="K22" s="621">
        <f t="shared" ref="K22:K25" si="8">H22+J22</f>
        <v>18</v>
      </c>
    </row>
    <row r="23" spans="1:11" ht="14.4" x14ac:dyDescent="0.25">
      <c r="A23" s="878" t="s">
        <v>690</v>
      </c>
      <c r="B23" s="657" t="s">
        <v>687</v>
      </c>
      <c r="C23" s="702">
        <v>1.5</v>
      </c>
      <c r="D23" s="702"/>
      <c r="E23" s="702"/>
      <c r="F23" s="702"/>
      <c r="G23" s="702">
        <f t="shared" si="5"/>
        <v>54</v>
      </c>
      <c r="H23" s="627">
        <f t="shared" si="7"/>
        <v>54</v>
      </c>
      <c r="I23" s="619"/>
      <c r="J23" s="619"/>
      <c r="K23" s="621">
        <f t="shared" si="8"/>
        <v>54</v>
      </c>
    </row>
    <row r="24" spans="1:11" ht="14.4" x14ac:dyDescent="0.25">
      <c r="A24" s="878"/>
      <c r="B24" s="657" t="s">
        <v>688</v>
      </c>
      <c r="C24" s="702">
        <v>1</v>
      </c>
      <c r="D24" s="702">
        <v>1</v>
      </c>
      <c r="E24" s="702"/>
      <c r="F24" s="702"/>
      <c r="G24" s="702">
        <f t="shared" si="5"/>
        <v>72</v>
      </c>
      <c r="H24" s="627">
        <f t="shared" si="7"/>
        <v>72</v>
      </c>
      <c r="I24" s="619"/>
      <c r="J24" s="619"/>
      <c r="K24" s="621">
        <f t="shared" si="8"/>
        <v>72</v>
      </c>
    </row>
    <row r="25" spans="1:11" ht="14.4" x14ac:dyDescent="0.25">
      <c r="A25" s="878"/>
      <c r="B25" s="657" t="s">
        <v>689</v>
      </c>
      <c r="C25" s="702">
        <v>4</v>
      </c>
      <c r="D25" s="702">
        <v>8</v>
      </c>
      <c r="E25" s="702"/>
      <c r="F25" s="702"/>
      <c r="G25" s="702">
        <f t="shared" si="5"/>
        <v>432</v>
      </c>
      <c r="H25" s="627">
        <f t="shared" si="7"/>
        <v>432</v>
      </c>
      <c r="I25" s="619"/>
      <c r="J25" s="619"/>
      <c r="K25" s="621">
        <f t="shared" si="8"/>
        <v>432</v>
      </c>
    </row>
    <row r="26" spans="1:11" ht="14.4" x14ac:dyDescent="0.25">
      <c r="A26" s="871" t="s">
        <v>726</v>
      </c>
      <c r="B26" s="871"/>
      <c r="C26" s="700">
        <v>0</v>
      </c>
      <c r="D26" s="700">
        <v>0</v>
      </c>
      <c r="E26" s="638">
        <v>14</v>
      </c>
      <c r="F26" s="638">
        <v>14</v>
      </c>
      <c r="G26" s="638">
        <f>SUM(C26:F26)</f>
        <v>28</v>
      </c>
      <c r="H26" s="639">
        <f>G26*M2</f>
        <v>1008</v>
      </c>
      <c r="I26" s="700">
        <v>24</v>
      </c>
      <c r="J26" s="700">
        <f>I26*M1</f>
        <v>744</v>
      </c>
      <c r="K26" s="700">
        <f>H26+J26</f>
        <v>1752</v>
      </c>
    </row>
    <row r="27" spans="1:11" ht="14.4" x14ac:dyDescent="0.25">
      <c r="A27" s="867" t="s">
        <v>727</v>
      </c>
      <c r="B27" s="867"/>
      <c r="C27" s="697">
        <f>SUM(C28:C35)</f>
        <v>0</v>
      </c>
      <c r="D27" s="697">
        <f>SUM(D28:D35)</f>
        <v>0</v>
      </c>
      <c r="E27" s="697">
        <f>SUM(E28:E35)</f>
        <v>14</v>
      </c>
      <c r="F27" s="697">
        <f>SUM(F28:F35)</f>
        <v>14</v>
      </c>
      <c r="G27" s="697">
        <f>SUM(C27:F27)</f>
        <v>28</v>
      </c>
      <c r="H27" s="640">
        <f>G27*$M$2</f>
        <v>1008</v>
      </c>
      <c r="I27" s="697">
        <f>SUM(I28:I35)</f>
        <v>20</v>
      </c>
      <c r="J27" s="697">
        <f>SUM(J28:J35)</f>
        <v>620</v>
      </c>
      <c r="K27" s="637">
        <f>H27+J27</f>
        <v>1628</v>
      </c>
    </row>
    <row r="28" spans="1:11" ht="14.4" x14ac:dyDescent="0.25">
      <c r="A28" s="873" t="s">
        <v>733</v>
      </c>
      <c r="B28" s="657" t="s">
        <v>728</v>
      </c>
      <c r="C28" s="702"/>
      <c r="D28" s="702"/>
      <c r="E28" s="702">
        <v>2</v>
      </c>
      <c r="F28" s="702">
        <v>1</v>
      </c>
      <c r="G28" s="702">
        <f t="shared" ref="G28:G35" si="9">SUM(C28:F28)</f>
        <v>3</v>
      </c>
      <c r="H28" s="627">
        <f t="shared" ref="H28:H35" si="10">((C28+D28+E28)*$M$2)+(F28*$M$2)</f>
        <v>108</v>
      </c>
      <c r="I28" s="702"/>
      <c r="J28" s="702">
        <f t="shared" ref="J28:J35" si="11">I28*$M$1</f>
        <v>0</v>
      </c>
      <c r="K28" s="621">
        <f t="shared" ref="K28:K35" si="12">H28+J28</f>
        <v>108</v>
      </c>
    </row>
    <row r="29" spans="1:11" ht="14.4" x14ac:dyDescent="0.25">
      <c r="A29" s="873"/>
      <c r="B29" s="657" t="s">
        <v>729</v>
      </c>
      <c r="C29" s="702"/>
      <c r="D29" s="702"/>
      <c r="E29" s="654">
        <v>7</v>
      </c>
      <c r="F29" s="654">
        <v>8</v>
      </c>
      <c r="G29" s="702">
        <f t="shared" si="9"/>
        <v>15</v>
      </c>
      <c r="H29" s="627">
        <f t="shared" si="10"/>
        <v>540</v>
      </c>
      <c r="I29" s="702"/>
      <c r="J29" s="702">
        <f t="shared" si="11"/>
        <v>0</v>
      </c>
      <c r="K29" s="621">
        <f t="shared" si="12"/>
        <v>540</v>
      </c>
    </row>
    <row r="30" spans="1:11" ht="14.4" x14ac:dyDescent="0.25">
      <c r="A30" s="873"/>
      <c r="B30" s="657" t="s">
        <v>730</v>
      </c>
      <c r="C30" s="702"/>
      <c r="D30" s="702"/>
      <c r="E30" s="702">
        <v>2</v>
      </c>
      <c r="F30" s="654">
        <v>2</v>
      </c>
      <c r="G30" s="702">
        <f t="shared" si="9"/>
        <v>4</v>
      </c>
      <c r="H30" s="627">
        <f t="shared" si="10"/>
        <v>144</v>
      </c>
      <c r="I30" s="702"/>
      <c r="J30" s="702">
        <f t="shared" si="11"/>
        <v>0</v>
      </c>
      <c r="K30" s="621">
        <f t="shared" si="12"/>
        <v>144</v>
      </c>
    </row>
    <row r="31" spans="1:11" ht="14.4" x14ac:dyDescent="0.25">
      <c r="A31" s="873"/>
      <c r="B31" s="657" t="s">
        <v>731</v>
      </c>
      <c r="C31" s="702"/>
      <c r="D31" s="702"/>
      <c r="E31" s="702">
        <v>1</v>
      </c>
      <c r="F31" s="702">
        <v>2</v>
      </c>
      <c r="G31" s="702">
        <f t="shared" si="9"/>
        <v>3</v>
      </c>
      <c r="H31" s="627">
        <f t="shared" si="10"/>
        <v>108</v>
      </c>
      <c r="I31" s="702"/>
      <c r="J31" s="702">
        <f t="shared" si="11"/>
        <v>0</v>
      </c>
      <c r="K31" s="621">
        <f t="shared" si="12"/>
        <v>108</v>
      </c>
    </row>
    <row r="32" spans="1:11" ht="14.4" x14ac:dyDescent="0.25">
      <c r="A32" s="873"/>
      <c r="B32" s="657" t="s">
        <v>732</v>
      </c>
      <c r="C32" s="702"/>
      <c r="D32" s="702"/>
      <c r="E32" s="702">
        <v>2</v>
      </c>
      <c r="F32" s="702">
        <v>1</v>
      </c>
      <c r="G32" s="702">
        <f t="shared" si="9"/>
        <v>3</v>
      </c>
      <c r="H32" s="627">
        <f t="shared" si="10"/>
        <v>108</v>
      </c>
      <c r="I32" s="702"/>
      <c r="J32" s="702">
        <f t="shared" si="11"/>
        <v>0</v>
      </c>
      <c r="K32" s="621">
        <f t="shared" si="12"/>
        <v>108</v>
      </c>
    </row>
    <row r="33" spans="1:13" ht="15" customHeight="1" x14ac:dyDescent="0.25">
      <c r="A33" s="873" t="s">
        <v>740</v>
      </c>
      <c r="B33" s="667" t="s">
        <v>739</v>
      </c>
      <c r="C33" s="702"/>
      <c r="D33" s="702"/>
      <c r="E33" s="702"/>
      <c r="F33" s="702"/>
      <c r="G33" s="702">
        <f t="shared" si="9"/>
        <v>0</v>
      </c>
      <c r="H33" s="627">
        <f t="shared" si="10"/>
        <v>0</v>
      </c>
      <c r="I33" s="702">
        <v>9</v>
      </c>
      <c r="J33" s="702">
        <f t="shared" si="11"/>
        <v>279</v>
      </c>
      <c r="K33" s="621">
        <f t="shared" si="12"/>
        <v>279</v>
      </c>
    </row>
    <row r="34" spans="1:13" ht="14.4" x14ac:dyDescent="0.25">
      <c r="A34" s="873"/>
      <c r="B34" s="657" t="s">
        <v>735</v>
      </c>
      <c r="C34" s="702"/>
      <c r="D34" s="702"/>
      <c r="E34" s="702"/>
      <c r="F34" s="702"/>
      <c r="G34" s="702">
        <f t="shared" si="9"/>
        <v>0</v>
      </c>
      <c r="H34" s="627">
        <f t="shared" si="10"/>
        <v>0</v>
      </c>
      <c r="I34" s="702">
        <v>4</v>
      </c>
      <c r="J34" s="702">
        <f t="shared" si="11"/>
        <v>124</v>
      </c>
      <c r="K34" s="621">
        <f t="shared" si="12"/>
        <v>124</v>
      </c>
    </row>
    <row r="35" spans="1:13" ht="14.4" x14ac:dyDescent="0.25">
      <c r="A35" s="873"/>
      <c r="B35" s="657" t="s">
        <v>736</v>
      </c>
      <c r="C35" s="702"/>
      <c r="D35" s="702"/>
      <c r="E35" s="702"/>
      <c r="F35" s="702"/>
      <c r="G35" s="702">
        <f t="shared" si="9"/>
        <v>0</v>
      </c>
      <c r="H35" s="627">
        <f t="shared" si="10"/>
        <v>0</v>
      </c>
      <c r="I35" s="702">
        <v>7</v>
      </c>
      <c r="J35" s="702">
        <f t="shared" si="11"/>
        <v>217</v>
      </c>
      <c r="K35" s="621">
        <f t="shared" si="12"/>
        <v>217</v>
      </c>
    </row>
    <row r="36" spans="1:13" ht="15" customHeight="1" x14ac:dyDescent="0.25">
      <c r="A36" s="872" t="s">
        <v>632</v>
      </c>
      <c r="B36" s="872"/>
      <c r="C36" s="701">
        <f>C19-C18</f>
        <v>0</v>
      </c>
      <c r="D36" s="701">
        <f>D19-D18</f>
        <v>0</v>
      </c>
      <c r="E36" s="662">
        <f>E19-E18</f>
        <v>0</v>
      </c>
      <c r="F36" s="662">
        <f>F19-F18</f>
        <v>0</v>
      </c>
      <c r="G36" s="701">
        <f>SUM(C36:F36)</f>
        <v>0</v>
      </c>
      <c r="H36" s="701">
        <f>G36*M2</f>
        <v>0</v>
      </c>
      <c r="I36" s="701">
        <f>I19-I18</f>
        <v>0</v>
      </c>
      <c r="J36" s="701">
        <f>I36*$I$37</f>
        <v>0</v>
      </c>
      <c r="K36" s="644">
        <f>H36+J36</f>
        <v>0</v>
      </c>
    </row>
    <row r="37" spans="1:13" ht="14.4" x14ac:dyDescent="0.25">
      <c r="A37" s="873" t="s">
        <v>633</v>
      </c>
      <c r="B37" s="873"/>
      <c r="C37" s="702">
        <v>36</v>
      </c>
      <c r="D37" s="702">
        <v>36</v>
      </c>
      <c r="E37" s="702">
        <v>36</v>
      </c>
      <c r="F37" s="631" t="s">
        <v>634</v>
      </c>
      <c r="G37" s="702"/>
      <c r="H37" s="702"/>
      <c r="I37" s="702">
        <v>31</v>
      </c>
      <c r="J37" s="702"/>
      <c r="K37" s="621"/>
    </row>
    <row r="38" spans="1:13" ht="14.4" x14ac:dyDescent="0.25">
      <c r="A38" s="865" t="s">
        <v>635</v>
      </c>
      <c r="B38" s="865"/>
      <c r="C38" s="616">
        <f>C40*$M$2</f>
        <v>1224</v>
      </c>
      <c r="D38" s="616">
        <f>D40*$M$2</f>
        <v>1224</v>
      </c>
      <c r="E38" s="616">
        <f>E40*$M$2</f>
        <v>1224</v>
      </c>
      <c r="F38" s="616">
        <f>((F5+F8+F9)*M1)+((F6+F7+F10+F11+F12+F13+F14+F15+F16+F17)*M2)+((F20+F26)*M2)</f>
        <v>1184</v>
      </c>
      <c r="G38" s="616"/>
      <c r="H38" s="616">
        <f>SUM(C38:F38)</f>
        <v>4856</v>
      </c>
      <c r="I38" s="616">
        <f>I37*I40</f>
        <v>1054</v>
      </c>
      <c r="J38" s="616"/>
      <c r="K38" s="635">
        <v>5905</v>
      </c>
      <c r="M38">
        <f>K18+K21+K27+K36</f>
        <v>5702</v>
      </c>
    </row>
    <row r="39" spans="1:13" ht="14.4" x14ac:dyDescent="0.25">
      <c r="A39" s="865" t="s">
        <v>637</v>
      </c>
      <c r="B39" s="865"/>
      <c r="C39" s="616">
        <f>C18+C21+C27</f>
        <v>34</v>
      </c>
      <c r="D39" s="616">
        <f>D18+D21+D27</f>
        <v>34</v>
      </c>
      <c r="E39" s="616">
        <f>E18+E21+E27</f>
        <v>34</v>
      </c>
      <c r="F39" s="616">
        <f>F18+F21+F27</f>
        <v>34</v>
      </c>
      <c r="G39" s="616"/>
      <c r="H39" s="616"/>
      <c r="I39" s="713">
        <f>I18+I21+I27</f>
        <v>26</v>
      </c>
      <c r="J39" s="616"/>
      <c r="K39" s="616"/>
    </row>
    <row r="40" spans="1:13" ht="14.4" x14ac:dyDescent="0.25">
      <c r="A40" s="865" t="s">
        <v>636</v>
      </c>
      <c r="B40" s="865"/>
      <c r="C40" s="616">
        <v>34</v>
      </c>
      <c r="D40" s="616">
        <v>34</v>
      </c>
      <c r="E40" s="616">
        <v>34</v>
      </c>
      <c r="F40" s="616">
        <v>34</v>
      </c>
      <c r="G40" s="616"/>
      <c r="H40" s="616"/>
      <c r="I40" s="616">
        <v>34</v>
      </c>
      <c r="J40" s="616"/>
      <c r="K40" s="616"/>
    </row>
    <row r="41" spans="1:13" ht="14.4" x14ac:dyDescent="0.25">
      <c r="A41" s="865" t="s">
        <v>684</v>
      </c>
      <c r="B41" s="865"/>
      <c r="C41" s="3"/>
      <c r="D41" s="3"/>
      <c r="E41" s="3"/>
      <c r="F41" s="3"/>
      <c r="G41" s="3"/>
      <c r="H41" s="3"/>
      <c r="I41" s="3"/>
      <c r="J41" s="3"/>
      <c r="K41" s="3"/>
    </row>
    <row r="42" spans="1:13" ht="14.4" x14ac:dyDescent="0.25">
      <c r="A42" s="646"/>
      <c r="B42" s="646" t="s">
        <v>661</v>
      </c>
      <c r="C42" s="619"/>
      <c r="D42" s="3"/>
      <c r="E42" s="619">
        <v>175</v>
      </c>
      <c r="F42" s="619">
        <v>200</v>
      </c>
      <c r="G42" s="619">
        <f>SUM(E42:F42)</f>
        <v>375</v>
      </c>
      <c r="H42" s="3"/>
      <c r="I42" s="3"/>
      <c r="J42" s="3"/>
      <c r="K42" s="3"/>
    </row>
    <row r="44" spans="1:13" x14ac:dyDescent="0.25">
      <c r="A44" s="950" t="s">
        <v>742</v>
      </c>
      <c r="B44" s="951"/>
      <c r="C44" s="673"/>
      <c r="D44" s="673"/>
      <c r="E44" s="673"/>
      <c r="F44" s="673"/>
      <c r="G44" s="673"/>
      <c r="H44" s="673"/>
      <c r="I44" s="673"/>
      <c r="J44" s="673"/>
      <c r="K44" s="673"/>
    </row>
  </sheetData>
  <mergeCells count="19">
    <mergeCell ref="A44:B44"/>
    <mergeCell ref="A23:A25"/>
    <mergeCell ref="A26:B26"/>
    <mergeCell ref="A27:B27"/>
    <mergeCell ref="A28:A32"/>
    <mergeCell ref="A33:A35"/>
    <mergeCell ref="A36:B36"/>
    <mergeCell ref="A37:B37"/>
    <mergeCell ref="A38:B38"/>
    <mergeCell ref="A39:B39"/>
    <mergeCell ref="A40:B40"/>
    <mergeCell ref="A41:B41"/>
    <mergeCell ref="A21:B21"/>
    <mergeCell ref="A1:K1"/>
    <mergeCell ref="A2:K2"/>
    <mergeCell ref="A4:B4"/>
    <mergeCell ref="A5:A18"/>
    <mergeCell ref="A20:B20"/>
    <mergeCell ref="A3:K3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0" orientation="landscape" horizontalDpi="4294967293" verticalDpi="0" r:id="rId1"/>
  <headerFooter>
    <oddFooter>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workbookViewId="0">
      <selection activeCell="A2" sqref="A2"/>
    </sheetView>
  </sheetViews>
  <sheetFormatPr defaultColWidth="9.109375" defaultRowHeight="14.4" x14ac:dyDescent="0.3"/>
  <cols>
    <col min="1" max="1" width="34.6640625" style="360" customWidth="1"/>
    <col min="2" max="2" width="35.44140625" style="360" customWidth="1"/>
    <col min="3" max="3" width="6.109375" style="360" customWidth="1"/>
    <col min="4" max="5" width="7" style="360" customWidth="1"/>
    <col min="6" max="6" width="5.6640625" style="360" customWidth="1"/>
    <col min="7" max="16384" width="9.109375" style="360"/>
  </cols>
  <sheetData>
    <row r="1" spans="1:13" ht="17.399999999999999" x14ac:dyDescent="0.3">
      <c r="A1" s="517" t="s">
        <v>756</v>
      </c>
      <c r="B1" s="924" t="s">
        <v>587</v>
      </c>
      <c r="C1" s="925"/>
      <c r="D1" s="925"/>
      <c r="E1" s="925"/>
      <c r="F1" s="925"/>
      <c r="G1" s="925"/>
      <c r="H1" s="925"/>
      <c r="I1" s="925"/>
      <c r="J1" s="925"/>
      <c r="K1" s="925"/>
      <c r="L1" s="926"/>
    </row>
    <row r="2" spans="1:13" ht="17.399999999999999" x14ac:dyDescent="0.3">
      <c r="A2" s="545"/>
      <c r="B2" s="925" t="s">
        <v>586</v>
      </c>
      <c r="C2" s="925"/>
      <c r="D2" s="925"/>
      <c r="E2" s="925"/>
      <c r="F2" s="925"/>
      <c r="G2" s="925"/>
      <c r="H2" s="925"/>
      <c r="I2" s="925"/>
      <c r="J2" s="925"/>
      <c r="K2" s="925"/>
      <c r="L2" s="926"/>
    </row>
    <row r="3" spans="1:13" ht="17.399999999999999" x14ac:dyDescent="0.3">
      <c r="A3" s="1009" t="s">
        <v>575</v>
      </c>
      <c r="B3" s="1010"/>
      <c r="C3" s="1010"/>
      <c r="D3" s="1010"/>
      <c r="E3" s="1010"/>
      <c r="F3" s="1010"/>
      <c r="G3" s="1010"/>
      <c r="H3" s="1010"/>
      <c r="I3" s="1010"/>
      <c r="J3" s="1010"/>
      <c r="K3" s="1010"/>
      <c r="L3" s="1011"/>
    </row>
    <row r="4" spans="1:13" ht="15.6" x14ac:dyDescent="0.3">
      <c r="A4" s="1121" t="s">
        <v>576</v>
      </c>
      <c r="B4" s="1121"/>
      <c r="C4" s="1121"/>
      <c r="D4" s="1121"/>
      <c r="E4" s="1121"/>
      <c r="F4" s="1121"/>
      <c r="G4" s="1121"/>
      <c r="H4" s="1121"/>
      <c r="I4" s="1121"/>
      <c r="J4" s="1121"/>
      <c r="K4" s="1121"/>
      <c r="L4" s="1121"/>
      <c r="M4" s="361"/>
    </row>
    <row r="5" spans="1:13" ht="15.6" x14ac:dyDescent="0.3">
      <c r="A5" s="969" t="s">
        <v>249</v>
      </c>
      <c r="B5" s="970"/>
      <c r="C5" s="975" t="s">
        <v>17</v>
      </c>
      <c r="D5" s="976"/>
      <c r="E5" s="977" t="s">
        <v>18</v>
      </c>
      <c r="F5" s="978"/>
      <c r="G5" s="977" t="s">
        <v>21</v>
      </c>
      <c r="H5" s="978"/>
      <c r="I5" s="979" t="s">
        <v>22</v>
      </c>
      <c r="J5" s="980"/>
      <c r="K5" s="981" t="s">
        <v>494</v>
      </c>
      <c r="L5" s="980"/>
      <c r="M5" s="361"/>
    </row>
    <row r="6" spans="1:13" ht="15.6" x14ac:dyDescent="0.3">
      <c r="A6" s="971"/>
      <c r="B6" s="972"/>
      <c r="C6" s="597" t="s">
        <v>438</v>
      </c>
      <c r="D6" s="597" t="s">
        <v>439</v>
      </c>
      <c r="E6" s="385" t="s">
        <v>438</v>
      </c>
      <c r="F6" s="385" t="s">
        <v>439</v>
      </c>
      <c r="G6" s="385" t="s">
        <v>438</v>
      </c>
      <c r="H6" s="385" t="s">
        <v>439</v>
      </c>
      <c r="I6" s="384" t="s">
        <v>438</v>
      </c>
      <c r="J6" s="384" t="s">
        <v>439</v>
      </c>
      <c r="K6" s="384" t="s">
        <v>438</v>
      </c>
      <c r="L6" s="384" t="s">
        <v>439</v>
      </c>
      <c r="M6" s="361"/>
    </row>
    <row r="7" spans="1:13" ht="18" customHeight="1" x14ac:dyDescent="0.3">
      <c r="A7" s="962"/>
      <c r="B7" s="382" t="s">
        <v>2</v>
      </c>
      <c r="C7" s="379">
        <v>4</v>
      </c>
      <c r="D7" s="379"/>
      <c r="E7" s="380">
        <v>4</v>
      </c>
      <c r="F7" s="380"/>
      <c r="G7" s="380">
        <v>4</v>
      </c>
      <c r="H7" s="380"/>
      <c r="I7" s="378">
        <v>4</v>
      </c>
      <c r="J7" s="377"/>
      <c r="K7" s="377"/>
      <c r="L7" s="377"/>
      <c r="M7" s="361"/>
    </row>
    <row r="8" spans="1:13" ht="15.6" customHeight="1" x14ac:dyDescent="0.3">
      <c r="A8" s="963"/>
      <c r="B8" s="382" t="s">
        <v>383</v>
      </c>
      <c r="C8" s="379">
        <v>4</v>
      </c>
      <c r="D8" s="379"/>
      <c r="E8" s="380">
        <v>4</v>
      </c>
      <c r="F8" s="380"/>
      <c r="G8" s="380">
        <v>4</v>
      </c>
      <c r="H8" s="380"/>
      <c r="I8" s="379">
        <v>4</v>
      </c>
      <c r="J8" s="377"/>
      <c r="K8" s="510">
        <v>3</v>
      </c>
      <c r="L8" s="377"/>
      <c r="M8" s="361"/>
    </row>
    <row r="9" spans="1:13" ht="14.4" customHeight="1" x14ac:dyDescent="0.3">
      <c r="A9" s="963"/>
      <c r="B9" s="382" t="s">
        <v>19</v>
      </c>
      <c r="C9" s="379">
        <v>3</v>
      </c>
      <c r="D9" s="379"/>
      <c r="E9" s="380">
        <v>3</v>
      </c>
      <c r="F9" s="380"/>
      <c r="G9" s="380">
        <v>3</v>
      </c>
      <c r="H9" s="380"/>
      <c r="I9" s="383">
        <v>3</v>
      </c>
      <c r="J9" s="377"/>
      <c r="K9" s="377"/>
      <c r="L9" s="377"/>
      <c r="M9" s="361"/>
    </row>
    <row r="10" spans="1:13" ht="15.6" x14ac:dyDescent="0.3">
      <c r="A10" s="963"/>
      <c r="B10" s="382" t="s">
        <v>254</v>
      </c>
      <c r="C10" s="379"/>
      <c r="D10" s="379"/>
      <c r="E10" s="380"/>
      <c r="F10" s="380"/>
      <c r="G10" s="380"/>
      <c r="H10" s="380"/>
      <c r="I10" s="383">
        <v>1</v>
      </c>
      <c r="J10" s="377"/>
      <c r="K10" s="377"/>
      <c r="L10" s="377"/>
      <c r="M10" s="361"/>
    </row>
    <row r="11" spans="1:13" ht="29.4" customHeight="1" x14ac:dyDescent="0.3">
      <c r="A11" s="963"/>
      <c r="B11" s="150" t="s">
        <v>255</v>
      </c>
      <c r="C11" s="379">
        <v>2</v>
      </c>
      <c r="D11" s="379"/>
      <c r="E11" s="380">
        <v>2</v>
      </c>
      <c r="F11" s="380"/>
      <c r="G11" s="380">
        <v>3</v>
      </c>
      <c r="H11" s="380"/>
      <c r="I11" s="383">
        <v>3</v>
      </c>
      <c r="J11" s="377"/>
      <c r="K11" s="377"/>
      <c r="L11" s="377"/>
      <c r="M11" s="361"/>
    </row>
    <row r="12" spans="1:13" ht="29.4" customHeight="1" x14ac:dyDescent="0.3">
      <c r="A12" s="963"/>
      <c r="B12" s="343" t="s">
        <v>535</v>
      </c>
      <c r="C12" s="379">
        <v>3</v>
      </c>
      <c r="D12" s="379"/>
      <c r="E12" s="380"/>
      <c r="F12" s="380"/>
      <c r="G12" s="380"/>
      <c r="H12" s="380"/>
      <c r="I12" s="383"/>
      <c r="J12" s="377"/>
      <c r="K12" s="377"/>
      <c r="L12" s="377"/>
      <c r="M12" s="361"/>
    </row>
    <row r="13" spans="1:13" ht="15.6" x14ac:dyDescent="0.3">
      <c r="A13" s="963"/>
      <c r="B13" s="382" t="s">
        <v>257</v>
      </c>
      <c r="C13" s="379">
        <v>2</v>
      </c>
      <c r="D13" s="379"/>
      <c r="E13" s="380">
        <v>2</v>
      </c>
      <c r="F13" s="380"/>
      <c r="G13" s="380">
        <v>2</v>
      </c>
      <c r="H13" s="380"/>
      <c r="I13" s="378"/>
      <c r="J13" s="377"/>
      <c r="K13" s="377"/>
      <c r="L13" s="377"/>
      <c r="M13" s="361"/>
    </row>
    <row r="14" spans="1:13" ht="16.2" customHeight="1" x14ac:dyDescent="0.3">
      <c r="A14" s="963"/>
      <c r="B14" s="382" t="s">
        <v>258</v>
      </c>
      <c r="C14" s="379">
        <v>1</v>
      </c>
      <c r="D14" s="379"/>
      <c r="E14" s="380"/>
      <c r="F14" s="380"/>
      <c r="G14" s="380"/>
      <c r="H14" s="380"/>
      <c r="I14" s="378"/>
      <c r="J14" s="377"/>
      <c r="K14" s="377"/>
      <c r="L14" s="377"/>
      <c r="M14" s="512" t="s">
        <v>562</v>
      </c>
    </row>
    <row r="15" spans="1:13" ht="18" customHeight="1" x14ac:dyDescent="0.3">
      <c r="A15" s="963"/>
      <c r="B15" s="382" t="s">
        <v>7</v>
      </c>
      <c r="C15" s="379">
        <v>2</v>
      </c>
      <c r="D15" s="379"/>
      <c r="E15" s="380">
        <v>2</v>
      </c>
      <c r="F15" s="380"/>
      <c r="G15" s="380"/>
      <c r="H15" s="380"/>
      <c r="I15" s="378"/>
      <c r="J15" s="377"/>
      <c r="K15" s="377"/>
      <c r="L15" s="377"/>
      <c r="M15" s="361"/>
    </row>
    <row r="16" spans="1:13" ht="59.4" customHeight="1" x14ac:dyDescent="0.3">
      <c r="A16" s="963"/>
      <c r="B16" s="382" t="s">
        <v>493</v>
      </c>
      <c r="C16" s="379"/>
      <c r="D16" s="379"/>
      <c r="E16" s="380"/>
      <c r="F16" s="380"/>
      <c r="G16" s="380">
        <v>2</v>
      </c>
      <c r="H16" s="380"/>
      <c r="I16" s="378">
        <v>2</v>
      </c>
      <c r="J16" s="377"/>
      <c r="K16" s="377"/>
      <c r="L16" s="377"/>
      <c r="M16" s="361"/>
    </row>
    <row r="17" spans="1:13" ht="13.2" customHeight="1" x14ac:dyDescent="0.3">
      <c r="A17" s="963"/>
      <c r="B17" s="382" t="s">
        <v>469</v>
      </c>
      <c r="C17" s="379"/>
      <c r="D17" s="379"/>
      <c r="E17" s="380">
        <v>1</v>
      </c>
      <c r="F17" s="380"/>
      <c r="G17" s="380"/>
      <c r="H17" s="380"/>
      <c r="I17" s="378"/>
      <c r="J17" s="377"/>
      <c r="K17" s="377"/>
      <c r="L17" s="377"/>
      <c r="M17" s="361"/>
    </row>
    <row r="18" spans="1:13" ht="18.600000000000001" customHeight="1" x14ac:dyDescent="0.3">
      <c r="A18" s="963"/>
      <c r="B18" s="150" t="s">
        <v>4</v>
      </c>
      <c r="C18" s="379">
        <v>5</v>
      </c>
      <c r="D18" s="379"/>
      <c r="E18" s="380">
        <v>5</v>
      </c>
      <c r="F18" s="380"/>
      <c r="G18" s="380">
        <v>5</v>
      </c>
      <c r="H18" s="380"/>
      <c r="I18" s="378">
        <v>5</v>
      </c>
      <c r="J18" s="377"/>
      <c r="K18" s="377"/>
      <c r="L18" s="377"/>
      <c r="M18" s="361"/>
    </row>
    <row r="19" spans="1:13" ht="16.95" customHeight="1" x14ac:dyDescent="0.3">
      <c r="A19" s="964"/>
      <c r="B19" s="381" t="s">
        <v>23</v>
      </c>
      <c r="C19" s="379">
        <v>1</v>
      </c>
      <c r="D19" s="379"/>
      <c r="E19" s="380">
        <v>1</v>
      </c>
      <c r="F19" s="380"/>
      <c r="G19" s="380">
        <v>1</v>
      </c>
      <c r="H19" s="380"/>
      <c r="I19" s="378">
        <v>1</v>
      </c>
      <c r="J19" s="377"/>
      <c r="K19" s="388">
        <v>1</v>
      </c>
      <c r="L19" s="377"/>
      <c r="M19" s="361"/>
    </row>
    <row r="20" spans="1:13" ht="15.6" customHeight="1" x14ac:dyDescent="0.3">
      <c r="A20" s="1012" t="s">
        <v>470</v>
      </c>
      <c r="B20" s="1013"/>
      <c r="C20" s="985">
        <v>8</v>
      </c>
      <c r="D20" s="986"/>
      <c r="E20" s="985">
        <v>12</v>
      </c>
      <c r="F20" s="986"/>
      <c r="G20" s="985">
        <v>6</v>
      </c>
      <c r="H20" s="986"/>
      <c r="I20" s="985">
        <v>7</v>
      </c>
      <c r="J20" s="986"/>
      <c r="K20" s="985">
        <v>31</v>
      </c>
      <c r="L20" s="986"/>
      <c r="M20" s="361"/>
    </row>
    <row r="21" spans="1:13" ht="52.5" customHeight="1" x14ac:dyDescent="0.3">
      <c r="A21" s="987" t="s">
        <v>569</v>
      </c>
      <c r="B21" s="988"/>
      <c r="C21" s="989">
        <v>0</v>
      </c>
      <c r="D21" s="990"/>
      <c r="E21" s="989">
        <v>0</v>
      </c>
      <c r="F21" s="990"/>
      <c r="G21" s="987">
        <v>5</v>
      </c>
      <c r="H21" s="988"/>
      <c r="I21" s="987">
        <v>5</v>
      </c>
      <c r="J21" s="988"/>
      <c r="K21" s="989"/>
      <c r="L21" s="990"/>
      <c r="M21" s="361"/>
    </row>
    <row r="22" spans="1:13" ht="25.2" customHeight="1" x14ac:dyDescent="0.3">
      <c r="A22" s="466" t="s">
        <v>310</v>
      </c>
      <c r="B22" s="376" t="s">
        <v>263</v>
      </c>
      <c r="C22" s="599"/>
      <c r="D22" s="599"/>
      <c r="E22" s="375"/>
      <c r="F22" s="375"/>
      <c r="G22" s="375"/>
      <c r="H22" s="375"/>
      <c r="I22" s="374"/>
      <c r="J22" s="374"/>
      <c r="K22" s="368">
        <v>0.5</v>
      </c>
      <c r="L22" s="368"/>
      <c r="M22" s="361"/>
    </row>
    <row r="23" spans="1:13" ht="45" customHeight="1" x14ac:dyDescent="0.3">
      <c r="A23" s="466" t="s">
        <v>311</v>
      </c>
      <c r="B23" s="376" t="s">
        <v>312</v>
      </c>
      <c r="C23" s="599"/>
      <c r="D23" s="599"/>
      <c r="E23" s="375"/>
      <c r="F23" s="375"/>
      <c r="G23" s="375"/>
      <c r="H23" s="375"/>
      <c r="I23" s="374"/>
      <c r="J23" s="374"/>
      <c r="K23" s="368">
        <v>2</v>
      </c>
      <c r="L23" s="368"/>
      <c r="M23" s="361"/>
    </row>
    <row r="24" spans="1:13" ht="16.95" customHeight="1" x14ac:dyDescent="0.3">
      <c r="A24" s="982" t="s">
        <v>492</v>
      </c>
      <c r="B24" s="371" t="s">
        <v>491</v>
      </c>
      <c r="C24" s="600"/>
      <c r="D24" s="600">
        <v>1</v>
      </c>
      <c r="E24" s="375"/>
      <c r="F24" s="375">
        <v>1</v>
      </c>
      <c r="G24" s="373"/>
      <c r="H24" s="373">
        <v>1</v>
      </c>
      <c r="I24" s="368"/>
      <c r="J24" s="368">
        <v>1</v>
      </c>
      <c r="K24" s="368"/>
      <c r="L24" s="368"/>
      <c r="M24" s="361"/>
    </row>
    <row r="25" spans="1:13" ht="18.600000000000001" customHeight="1" x14ac:dyDescent="0.3">
      <c r="A25" s="983"/>
      <c r="B25" s="371" t="s">
        <v>315</v>
      </c>
      <c r="C25" s="601"/>
      <c r="D25" s="600"/>
      <c r="E25" s="375"/>
      <c r="F25" s="375">
        <v>1</v>
      </c>
      <c r="G25" s="373"/>
      <c r="H25" s="373">
        <v>1</v>
      </c>
      <c r="I25" s="368"/>
      <c r="J25" s="368">
        <v>1</v>
      </c>
      <c r="K25" s="368"/>
      <c r="L25" s="368"/>
      <c r="M25" s="361"/>
    </row>
    <row r="26" spans="1:13" ht="18.600000000000001" customHeight="1" x14ac:dyDescent="0.3">
      <c r="A26" s="983"/>
      <c r="B26" s="371" t="s">
        <v>166</v>
      </c>
      <c r="C26" s="600">
        <v>1</v>
      </c>
      <c r="D26" s="600"/>
      <c r="E26" s="375">
        <v>1</v>
      </c>
      <c r="F26" s="375"/>
      <c r="G26" s="373"/>
      <c r="H26" s="373"/>
      <c r="I26" s="368">
        <v>1</v>
      </c>
      <c r="J26" s="368"/>
      <c r="K26" s="368"/>
      <c r="L26" s="368"/>
      <c r="M26" s="361"/>
    </row>
    <row r="27" spans="1:13" ht="15.6" customHeight="1" x14ac:dyDescent="0.3">
      <c r="A27" s="982" t="s">
        <v>488</v>
      </c>
      <c r="B27" s="371" t="s">
        <v>541</v>
      </c>
      <c r="C27" s="600"/>
      <c r="D27" s="600">
        <v>1</v>
      </c>
      <c r="E27" s="375"/>
      <c r="F27" s="375">
        <v>2</v>
      </c>
      <c r="G27" s="373"/>
      <c r="H27" s="373"/>
      <c r="I27" s="368"/>
      <c r="J27" s="368"/>
      <c r="K27" s="368"/>
      <c r="L27" s="368"/>
      <c r="M27" s="361"/>
    </row>
    <row r="28" spans="1:13" ht="16.2" customHeight="1" x14ac:dyDescent="0.3">
      <c r="A28" s="984"/>
      <c r="B28" s="371" t="s">
        <v>390</v>
      </c>
      <c r="C28" s="601">
        <v>3</v>
      </c>
      <c r="D28" s="600"/>
      <c r="E28" s="375">
        <v>3</v>
      </c>
      <c r="F28" s="375"/>
      <c r="G28" s="389">
        <v>4</v>
      </c>
      <c r="H28" s="373"/>
      <c r="I28" s="509">
        <v>3</v>
      </c>
      <c r="J28" s="369"/>
      <c r="K28" s="368">
        <v>3</v>
      </c>
      <c r="L28" s="368"/>
      <c r="M28" s="361"/>
    </row>
    <row r="29" spans="1:13" ht="13.95" customHeight="1" x14ac:dyDescent="0.3">
      <c r="A29" s="982" t="s">
        <v>485</v>
      </c>
      <c r="B29" s="371" t="s">
        <v>484</v>
      </c>
      <c r="C29" s="600">
        <v>1</v>
      </c>
      <c r="D29" s="600"/>
      <c r="E29" s="375">
        <v>1</v>
      </c>
      <c r="F29" s="375"/>
      <c r="G29" s="373"/>
      <c r="H29" s="373"/>
      <c r="I29" s="368"/>
      <c r="J29" s="368"/>
      <c r="K29" s="368"/>
      <c r="L29" s="368"/>
      <c r="M29" s="361"/>
    </row>
    <row r="30" spans="1:13" ht="15" customHeight="1" x14ac:dyDescent="0.3">
      <c r="A30" s="983"/>
      <c r="B30" s="371" t="s">
        <v>542</v>
      </c>
      <c r="C30" s="600"/>
      <c r="D30" s="600"/>
      <c r="E30" s="375"/>
      <c r="F30" s="375">
        <v>2</v>
      </c>
      <c r="G30" s="373"/>
      <c r="H30" s="373"/>
      <c r="I30" s="368"/>
      <c r="J30" s="368">
        <v>1</v>
      </c>
      <c r="K30" s="368"/>
      <c r="L30" s="368"/>
      <c r="M30" s="361"/>
    </row>
    <row r="31" spans="1:13" ht="33" customHeight="1" x14ac:dyDescent="0.3">
      <c r="A31" s="466" t="s">
        <v>482</v>
      </c>
      <c r="B31" s="371" t="s">
        <v>543</v>
      </c>
      <c r="C31" s="602"/>
      <c r="D31" s="603">
        <v>1</v>
      </c>
      <c r="E31" s="375"/>
      <c r="F31" s="375">
        <v>1</v>
      </c>
      <c r="G31" s="373"/>
      <c r="H31" s="373"/>
      <c r="I31" s="368"/>
      <c r="J31" s="368"/>
      <c r="K31" s="369"/>
      <c r="L31" s="368"/>
      <c r="M31" s="361"/>
    </row>
    <row r="32" spans="1:13" ht="13.5" customHeight="1" x14ac:dyDescent="0.3">
      <c r="A32" s="544" t="s">
        <v>480</v>
      </c>
      <c r="B32" s="536" t="s">
        <v>479</v>
      </c>
      <c r="C32" s="392"/>
      <c r="D32" s="392"/>
      <c r="E32" s="392"/>
      <c r="F32" s="392"/>
      <c r="G32" s="537"/>
      <c r="H32" s="537">
        <v>1</v>
      </c>
      <c r="I32" s="537"/>
      <c r="J32" s="537">
        <v>2</v>
      </c>
      <c r="K32" s="392"/>
      <c r="L32" s="391"/>
      <c r="M32" s="361"/>
    </row>
    <row r="33" spans="1:13" ht="15.6" customHeight="1" x14ac:dyDescent="0.3">
      <c r="A33" s="544" t="s">
        <v>477</v>
      </c>
      <c r="B33" s="536" t="s">
        <v>476</v>
      </c>
      <c r="C33" s="392"/>
      <c r="D33" s="392"/>
      <c r="E33" s="392"/>
      <c r="F33" s="392"/>
      <c r="G33" s="537"/>
      <c r="H33" s="537">
        <v>3</v>
      </c>
      <c r="I33" s="537"/>
      <c r="J33" s="537">
        <v>3</v>
      </c>
      <c r="K33" s="392"/>
      <c r="L33" s="391"/>
      <c r="M33" s="361"/>
    </row>
    <row r="34" spans="1:13" ht="15" x14ac:dyDescent="0.3">
      <c r="A34" s="544" t="s">
        <v>474</v>
      </c>
      <c r="B34" s="536" t="s">
        <v>473</v>
      </c>
      <c r="C34" s="392"/>
      <c r="D34" s="392"/>
      <c r="E34" s="392"/>
      <c r="F34" s="392"/>
      <c r="G34" s="537"/>
      <c r="H34" s="537">
        <v>1</v>
      </c>
      <c r="I34" s="537"/>
      <c r="J34" s="537"/>
      <c r="K34" s="392"/>
      <c r="L34" s="391"/>
      <c r="M34" s="361"/>
    </row>
    <row r="35" spans="1:13" ht="15.75" customHeight="1" x14ac:dyDescent="0.3">
      <c r="A35" s="991" t="s">
        <v>507</v>
      </c>
      <c r="B35" s="390" t="s">
        <v>329</v>
      </c>
      <c r="C35" s="605"/>
      <c r="D35" s="605"/>
      <c r="E35" s="363"/>
      <c r="F35" s="363"/>
      <c r="G35" s="491"/>
      <c r="H35" s="497"/>
      <c r="I35" s="365"/>
      <c r="J35" s="365"/>
      <c r="K35" s="365">
        <v>5.5</v>
      </c>
      <c r="L35" s="365"/>
      <c r="M35" s="361"/>
    </row>
    <row r="36" spans="1:13" ht="15.6" x14ac:dyDescent="0.3">
      <c r="A36" s="992"/>
      <c r="B36" s="390" t="s">
        <v>546</v>
      </c>
      <c r="C36" s="605"/>
      <c r="D36" s="605"/>
      <c r="E36" s="363"/>
      <c r="F36" s="363"/>
      <c r="G36" s="491"/>
      <c r="H36" s="497"/>
      <c r="I36" s="365"/>
      <c r="J36" s="365"/>
      <c r="K36" s="365"/>
      <c r="L36" s="365">
        <v>8</v>
      </c>
      <c r="M36" s="361"/>
    </row>
    <row r="37" spans="1:13" ht="15.75" customHeight="1" x14ac:dyDescent="0.3">
      <c r="A37" s="991" t="s">
        <v>509</v>
      </c>
      <c r="B37" s="390" t="s">
        <v>332</v>
      </c>
      <c r="C37" s="605"/>
      <c r="D37" s="605"/>
      <c r="E37" s="363"/>
      <c r="F37" s="363"/>
      <c r="G37" s="491"/>
      <c r="H37" s="497"/>
      <c r="I37" s="365"/>
      <c r="J37" s="365"/>
      <c r="K37" s="365">
        <v>1</v>
      </c>
      <c r="L37" s="365"/>
      <c r="M37" s="361"/>
    </row>
    <row r="38" spans="1:13" ht="15.6" x14ac:dyDescent="0.3">
      <c r="A38" s="993"/>
      <c r="B38" s="390" t="s">
        <v>545</v>
      </c>
      <c r="C38" s="605"/>
      <c r="D38" s="605"/>
      <c r="E38" s="363"/>
      <c r="F38" s="363"/>
      <c r="G38" s="491"/>
      <c r="H38" s="497"/>
      <c r="I38" s="365"/>
      <c r="J38" s="365"/>
      <c r="K38" s="388"/>
      <c r="L38" s="365">
        <v>11</v>
      </c>
      <c r="M38" s="361"/>
    </row>
    <row r="39" spans="1:13" ht="15.6" x14ac:dyDescent="0.3">
      <c r="A39" s="994" t="s">
        <v>14</v>
      </c>
      <c r="B39" s="995"/>
      <c r="C39" s="606"/>
      <c r="D39" s="606"/>
      <c r="E39" s="363"/>
      <c r="F39" s="363">
        <v>140</v>
      </c>
      <c r="G39" s="492"/>
      <c r="H39" s="492">
        <v>140</v>
      </c>
      <c r="I39" s="366"/>
      <c r="J39" s="364"/>
      <c r="K39" s="364"/>
      <c r="L39" s="364"/>
      <c r="M39" s="361"/>
    </row>
    <row r="40" spans="1:13" ht="15.6" x14ac:dyDescent="0.3">
      <c r="A40" s="996" t="s">
        <v>285</v>
      </c>
      <c r="B40" s="997"/>
      <c r="C40" s="605">
        <f>SUM(C7:C19)</f>
        <v>27</v>
      </c>
      <c r="D40" s="605"/>
      <c r="E40" s="363">
        <f>SUM(E7:E19)</f>
        <v>24</v>
      </c>
      <c r="F40" s="363"/>
      <c r="G40" s="491">
        <f>SUM(G7:G19)</f>
        <v>24</v>
      </c>
      <c r="H40" s="497"/>
      <c r="I40" s="362">
        <f>SUM(I7:I19)</f>
        <v>23</v>
      </c>
      <c r="J40" s="364"/>
      <c r="K40" s="362">
        <f>SUM(K7:K19)</f>
        <v>4</v>
      </c>
      <c r="L40" s="364"/>
      <c r="M40" s="361"/>
    </row>
    <row r="41" spans="1:13" ht="15.6" x14ac:dyDescent="0.3">
      <c r="A41" s="996" t="s">
        <v>170</v>
      </c>
      <c r="B41" s="997"/>
      <c r="C41" s="605">
        <f t="shared" ref="C41:L41" si="0">SUM(C22:C38)</f>
        <v>5</v>
      </c>
      <c r="D41" s="605">
        <f t="shared" si="0"/>
        <v>3</v>
      </c>
      <c r="E41" s="363">
        <f t="shared" si="0"/>
        <v>5</v>
      </c>
      <c r="F41" s="363">
        <f t="shared" si="0"/>
        <v>7</v>
      </c>
      <c r="G41" s="491">
        <f t="shared" si="0"/>
        <v>4</v>
      </c>
      <c r="H41" s="491">
        <f t="shared" si="0"/>
        <v>7</v>
      </c>
      <c r="I41" s="362">
        <f t="shared" si="0"/>
        <v>4</v>
      </c>
      <c r="J41" s="362">
        <f t="shared" si="0"/>
        <v>8</v>
      </c>
      <c r="K41" s="362">
        <f t="shared" si="0"/>
        <v>12</v>
      </c>
      <c r="L41" s="362">
        <f t="shared" si="0"/>
        <v>19</v>
      </c>
      <c r="M41" s="361"/>
    </row>
    <row r="42" spans="1:13" ht="15.6" x14ac:dyDescent="0.3">
      <c r="A42" s="996" t="s">
        <v>286</v>
      </c>
      <c r="B42" s="997"/>
      <c r="C42" s="965">
        <f>SUM(C40:D41)</f>
        <v>35</v>
      </c>
      <c r="D42" s="966"/>
      <c r="E42" s="363">
        <f>SUM(E40:F41)</f>
        <v>36</v>
      </c>
      <c r="F42" s="363"/>
      <c r="G42" s="1035">
        <f>SUM(G40:H41)</f>
        <v>35</v>
      </c>
      <c r="H42" s="1036"/>
      <c r="I42" s="1000">
        <f>SUM(I40:J41)</f>
        <v>35</v>
      </c>
      <c r="J42" s="1001"/>
      <c r="K42" s="1000">
        <f>SUM(K40:L41)</f>
        <v>35</v>
      </c>
      <c r="L42" s="1001"/>
      <c r="M42" s="361"/>
    </row>
    <row r="43" spans="1:13" ht="15.6" x14ac:dyDescent="0.3">
      <c r="A43" s="1017" t="s">
        <v>287</v>
      </c>
      <c r="B43" s="1018"/>
      <c r="C43" s="1031">
        <f>C44-C42</f>
        <v>0</v>
      </c>
      <c r="D43" s="1032"/>
      <c r="E43" s="1031">
        <f>E44-E42</f>
        <v>0</v>
      </c>
      <c r="F43" s="1032"/>
      <c r="G43" s="1031">
        <f>G44-G42</f>
        <v>0</v>
      </c>
      <c r="H43" s="1032"/>
      <c r="I43" s="998">
        <f>I44-I42</f>
        <v>0</v>
      </c>
      <c r="J43" s="999"/>
      <c r="K43" s="998">
        <f>K44-K42</f>
        <v>0</v>
      </c>
      <c r="L43" s="999"/>
      <c r="M43" s="361"/>
    </row>
    <row r="44" spans="1:13" ht="15.6" x14ac:dyDescent="0.3">
      <c r="A44" s="1017" t="s">
        <v>288</v>
      </c>
      <c r="B44" s="1018"/>
      <c r="C44" s="1122">
        <v>35</v>
      </c>
      <c r="D44" s="1123"/>
      <c r="E44" s="1122">
        <v>36</v>
      </c>
      <c r="F44" s="1123"/>
      <c r="G44" s="1122">
        <v>35</v>
      </c>
      <c r="H44" s="1123"/>
      <c r="I44" s="1015">
        <v>35</v>
      </c>
      <c r="J44" s="1016"/>
      <c r="K44" s="1015">
        <v>35</v>
      </c>
      <c r="L44" s="1016"/>
      <c r="M44" s="361"/>
    </row>
    <row r="45" spans="1:13" ht="15.6" x14ac:dyDescent="0.3">
      <c r="A45" s="920" t="s">
        <v>570</v>
      </c>
      <c r="B45" s="921"/>
      <c r="C45" s="524"/>
      <c r="D45" s="525"/>
      <c r="E45" s="525"/>
      <c r="F45" s="525"/>
      <c r="G45" s="525"/>
      <c r="H45" s="525"/>
      <c r="I45" s="525"/>
      <c r="J45" s="525"/>
      <c r="K45" s="525"/>
      <c r="L45" s="526"/>
      <c r="M45" s="361"/>
    </row>
    <row r="46" spans="1:13" ht="15.6" x14ac:dyDescent="0.3">
      <c r="A46" s="922" t="s">
        <v>571</v>
      </c>
      <c r="B46" s="923"/>
      <c r="C46" s="527"/>
      <c r="D46" s="528"/>
      <c r="E46" s="528"/>
      <c r="F46" s="528"/>
      <c r="G46" s="528"/>
      <c r="H46" s="528"/>
      <c r="I46" s="528"/>
      <c r="J46" s="528"/>
      <c r="K46" s="528"/>
      <c r="L46" s="529"/>
      <c r="M46" s="361"/>
    </row>
    <row r="47" spans="1:13" ht="16.2" thickBot="1" x14ac:dyDescent="0.35">
      <c r="A47" s="531"/>
      <c r="B47" s="523" t="s">
        <v>577</v>
      </c>
      <c r="C47" s="349"/>
      <c r="D47" s="349"/>
      <c r="E47" s="349"/>
      <c r="F47" s="349"/>
      <c r="G47" s="533"/>
      <c r="H47" s="533">
        <v>3</v>
      </c>
      <c r="I47" s="533"/>
      <c r="J47" s="533">
        <v>3</v>
      </c>
      <c r="K47" s="349"/>
      <c r="L47" s="349"/>
      <c r="M47" s="361"/>
    </row>
    <row r="48" spans="1:13" ht="16.2" thickBot="1" x14ac:dyDescent="0.35">
      <c r="A48" s="532"/>
      <c r="B48" s="523" t="s">
        <v>578</v>
      </c>
      <c r="C48" s="349"/>
      <c r="D48" s="349"/>
      <c r="E48" s="349"/>
      <c r="F48" s="349"/>
      <c r="G48" s="533"/>
      <c r="H48" s="533">
        <v>2</v>
      </c>
      <c r="I48" s="533"/>
      <c r="J48" s="533">
        <v>2</v>
      </c>
      <c r="K48" s="349"/>
      <c r="L48" s="349"/>
      <c r="M48" s="361"/>
    </row>
    <row r="49" spans="1:12" x14ac:dyDescent="0.3">
      <c r="A49" s="361"/>
      <c r="B49" s="361"/>
      <c r="C49" s="361"/>
      <c r="D49" s="361"/>
      <c r="E49" s="361"/>
      <c r="F49" s="361"/>
      <c r="G49" s="361"/>
      <c r="H49" s="361"/>
      <c r="I49" s="361"/>
      <c r="J49" s="361"/>
      <c r="K49" s="361"/>
      <c r="L49" s="361"/>
    </row>
    <row r="50" spans="1:12" x14ac:dyDescent="0.3">
      <c r="A50" s="361"/>
      <c r="B50" s="361"/>
      <c r="C50" s="361"/>
      <c r="D50" s="361"/>
      <c r="E50" s="361"/>
      <c r="F50" s="361"/>
      <c r="G50" s="361"/>
      <c r="H50" s="361"/>
      <c r="I50" s="361"/>
      <c r="J50" s="361"/>
      <c r="K50" s="361"/>
      <c r="L50" s="361"/>
    </row>
    <row r="51" spans="1:12" x14ac:dyDescent="0.3">
      <c r="A51" s="361" t="s">
        <v>293</v>
      </c>
      <c r="B51" s="361"/>
      <c r="C51" s="361"/>
      <c r="D51" s="361"/>
      <c r="E51" s="361"/>
      <c r="F51" s="361"/>
      <c r="G51" s="361"/>
      <c r="H51" s="361"/>
      <c r="I51" s="361"/>
      <c r="J51" s="361"/>
      <c r="K51" s="361"/>
      <c r="L51" s="361"/>
    </row>
    <row r="52" spans="1:12" x14ac:dyDescent="0.3">
      <c r="A52" s="361" t="s">
        <v>294</v>
      </c>
      <c r="B52" s="361"/>
      <c r="C52" s="361"/>
      <c r="D52" s="361"/>
      <c r="E52" s="361"/>
      <c r="F52" s="361"/>
      <c r="G52" s="361"/>
      <c r="H52" s="361"/>
      <c r="I52" s="361"/>
      <c r="J52" s="361"/>
      <c r="K52" s="361"/>
      <c r="L52" s="361"/>
    </row>
    <row r="53" spans="1:12" x14ac:dyDescent="0.3">
      <c r="A53" s="361" t="s">
        <v>295</v>
      </c>
      <c r="B53" s="361"/>
      <c r="C53" s="361"/>
      <c r="D53" s="361"/>
      <c r="E53" s="361"/>
      <c r="F53" s="361"/>
      <c r="G53" s="361"/>
      <c r="H53" s="361"/>
      <c r="I53" s="361"/>
      <c r="J53" s="361"/>
      <c r="K53" s="361"/>
      <c r="L53" s="361"/>
    </row>
    <row r="54" spans="1:12" x14ac:dyDescent="0.3">
      <c r="A54" s="361"/>
      <c r="B54" s="361"/>
      <c r="C54" s="361"/>
      <c r="D54" s="361"/>
      <c r="E54" s="361"/>
      <c r="F54" s="361"/>
      <c r="G54" s="361"/>
      <c r="H54" s="361"/>
      <c r="I54" s="361"/>
      <c r="J54" s="361"/>
      <c r="K54" s="361"/>
      <c r="L54" s="361"/>
    </row>
    <row r="55" spans="1:12" x14ac:dyDescent="0.3">
      <c r="A55" s="361"/>
      <c r="B55" s="361"/>
      <c r="C55" s="361"/>
      <c r="D55" s="361"/>
      <c r="E55" s="361"/>
      <c r="F55" s="361"/>
      <c r="G55" s="361"/>
      <c r="H55" s="361"/>
      <c r="I55" s="361"/>
      <c r="J55" s="361"/>
      <c r="K55" s="361"/>
      <c r="L55" s="361"/>
    </row>
    <row r="56" spans="1:12" x14ac:dyDescent="0.3">
      <c r="A56" s="361"/>
      <c r="B56" s="361"/>
      <c r="C56" s="361"/>
      <c r="D56" s="361"/>
      <c r="E56" s="361"/>
      <c r="F56" s="361"/>
      <c r="G56" s="361"/>
      <c r="H56" s="361"/>
      <c r="I56" s="361"/>
      <c r="J56" s="361"/>
      <c r="K56" s="361"/>
      <c r="L56" s="361"/>
    </row>
  </sheetData>
  <mergeCells count="50">
    <mergeCell ref="A46:B46"/>
    <mergeCell ref="B2:L2"/>
    <mergeCell ref="B1:L1"/>
    <mergeCell ref="A3:L3"/>
    <mergeCell ref="A20:B20"/>
    <mergeCell ref="A21:B21"/>
    <mergeCell ref="A45:B45"/>
    <mergeCell ref="K43:L43"/>
    <mergeCell ref="A44:B44"/>
    <mergeCell ref="C44:D44"/>
    <mergeCell ref="E44:F44"/>
    <mergeCell ref="G44:H44"/>
    <mergeCell ref="I44:J44"/>
    <mergeCell ref="K44:L44"/>
    <mergeCell ref="A43:B43"/>
    <mergeCell ref="C43:D43"/>
    <mergeCell ref="E43:F43"/>
    <mergeCell ref="G43:H43"/>
    <mergeCell ref="I43:J43"/>
    <mergeCell ref="C42:D42"/>
    <mergeCell ref="G42:H42"/>
    <mergeCell ref="I42:J42"/>
    <mergeCell ref="K42:L42"/>
    <mergeCell ref="A42:B42"/>
    <mergeCell ref="A24:A26"/>
    <mergeCell ref="A27:A28"/>
    <mergeCell ref="A29:A30"/>
    <mergeCell ref="A35:A36"/>
    <mergeCell ref="A37:A38"/>
    <mergeCell ref="A39:B39"/>
    <mergeCell ref="A40:B40"/>
    <mergeCell ref="A41:B41"/>
    <mergeCell ref="C21:D21"/>
    <mergeCell ref="E21:F21"/>
    <mergeCell ref="G21:H21"/>
    <mergeCell ref="I21:J21"/>
    <mergeCell ref="K21:L21"/>
    <mergeCell ref="A7:A19"/>
    <mergeCell ref="C20:D20"/>
    <mergeCell ref="E20:F20"/>
    <mergeCell ref="G20:H20"/>
    <mergeCell ref="A4:L4"/>
    <mergeCell ref="A5:B6"/>
    <mergeCell ref="C5:D5"/>
    <mergeCell ref="E5:F5"/>
    <mergeCell ref="G5:H5"/>
    <mergeCell ref="I5:J5"/>
    <mergeCell ref="K5:L5"/>
    <mergeCell ref="K20:L20"/>
    <mergeCell ref="I20:J20"/>
  </mergeCells>
  <printOptions horizontalCentered="1" verticalCentered="1"/>
  <pageMargins left="0.51181102362204722" right="0.51181102362204722" top="0.35433070866141736" bottom="0.55118110236220474" header="0.31496062992125984" footer="0.31496062992125984"/>
  <pageSetup paperSize="9" scale="58" orientation="landscape" horizontalDpi="4294967293" r:id="rId1"/>
  <headerFoot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38"/>
  <sheetViews>
    <sheetView topLeftCell="A10" workbookViewId="0">
      <selection activeCell="H30" sqref="H30"/>
    </sheetView>
  </sheetViews>
  <sheetFormatPr defaultRowHeight="13.2" x14ac:dyDescent="0.25"/>
  <cols>
    <col min="1" max="1" width="40.33203125" customWidth="1"/>
    <col min="3" max="3" width="9.33203125" bestFit="1" customWidth="1"/>
  </cols>
  <sheetData>
    <row r="1" spans="1:5" x14ac:dyDescent="0.25">
      <c r="A1" s="862" t="s">
        <v>81</v>
      </c>
      <c r="B1" s="862"/>
    </row>
    <row r="2" spans="1:5" x14ac:dyDescent="0.25">
      <c r="A2" s="862"/>
      <c r="B2" s="862"/>
    </row>
    <row r="3" spans="1:5" ht="13.8" thickBot="1" x14ac:dyDescent="0.3">
      <c r="A3" s="1"/>
      <c r="B3" s="1"/>
    </row>
    <row r="4" spans="1:5" ht="13.8" thickBot="1" x14ac:dyDescent="0.3">
      <c r="A4" s="864" t="s">
        <v>0</v>
      </c>
      <c r="B4" s="863" t="s">
        <v>56</v>
      </c>
      <c r="C4" s="863"/>
      <c r="E4">
        <v>32</v>
      </c>
    </row>
    <row r="5" spans="1:5" ht="13.8" thickBot="1" x14ac:dyDescent="0.3">
      <c r="A5" s="864"/>
      <c r="B5" s="863"/>
      <c r="C5" s="863"/>
    </row>
    <row r="6" spans="1:5" ht="13.8" thickBot="1" x14ac:dyDescent="0.3">
      <c r="A6" s="864"/>
      <c r="B6" s="64" t="s">
        <v>64</v>
      </c>
      <c r="C6" s="57" t="s">
        <v>1</v>
      </c>
    </row>
    <row r="7" spans="1:5" x14ac:dyDescent="0.25">
      <c r="A7" s="66" t="s">
        <v>9</v>
      </c>
      <c r="B7" s="67">
        <v>2</v>
      </c>
      <c r="C7" s="45">
        <f>B7*$E$4</f>
        <v>64</v>
      </c>
    </row>
    <row r="8" spans="1:5" x14ac:dyDescent="0.25">
      <c r="A8" s="17" t="s">
        <v>10</v>
      </c>
      <c r="B8" s="11">
        <v>1</v>
      </c>
      <c r="C8" s="73">
        <f t="shared" ref="C8:C20" si="0">B8*$E$4</f>
        <v>32</v>
      </c>
    </row>
    <row r="9" spans="1:5" x14ac:dyDescent="0.25">
      <c r="A9" s="17" t="s">
        <v>15</v>
      </c>
      <c r="B9" s="11">
        <v>1</v>
      </c>
      <c r="C9" s="73">
        <f t="shared" si="0"/>
        <v>32</v>
      </c>
      <c r="E9" s="10" t="s">
        <v>136</v>
      </c>
    </row>
    <row r="10" spans="1:5" x14ac:dyDescent="0.25">
      <c r="A10" s="17" t="s">
        <v>57</v>
      </c>
      <c r="B10" s="11">
        <v>1</v>
      </c>
      <c r="C10" s="73">
        <f t="shared" si="0"/>
        <v>32</v>
      </c>
      <c r="E10">
        <f>C12+C14+C17+C19+C26</f>
        <v>320</v>
      </c>
    </row>
    <row r="11" spans="1:5" x14ac:dyDescent="0.25">
      <c r="A11" s="17" t="s">
        <v>58</v>
      </c>
      <c r="B11" s="11">
        <v>1</v>
      </c>
      <c r="C11" s="73">
        <f t="shared" si="0"/>
        <v>32</v>
      </c>
    </row>
    <row r="12" spans="1:5" x14ac:dyDescent="0.25">
      <c r="A12" s="17" t="s">
        <v>125</v>
      </c>
      <c r="B12" s="11">
        <v>2</v>
      </c>
      <c r="C12" s="73">
        <f t="shared" si="0"/>
        <v>64</v>
      </c>
    </row>
    <row r="13" spans="1:5" x14ac:dyDescent="0.25">
      <c r="A13" s="17" t="s">
        <v>11</v>
      </c>
      <c r="B13" s="11">
        <v>2</v>
      </c>
      <c r="C13" s="73">
        <f t="shared" si="0"/>
        <v>64</v>
      </c>
      <c r="E13" s="10" t="s">
        <v>135</v>
      </c>
    </row>
    <row r="14" spans="1:5" x14ac:dyDescent="0.25">
      <c r="A14" s="17" t="s">
        <v>126</v>
      </c>
      <c r="B14" s="11">
        <v>1</v>
      </c>
      <c r="C14" s="73">
        <f t="shared" si="0"/>
        <v>32</v>
      </c>
      <c r="E14">
        <f>C7+C8+C9+C10+C11+C13+C15+C16+C18+C20+C25+C27</f>
        <v>704</v>
      </c>
    </row>
    <row r="15" spans="1:5" x14ac:dyDescent="0.25">
      <c r="A15" s="17" t="s">
        <v>59</v>
      </c>
      <c r="B15" s="11">
        <v>3</v>
      </c>
      <c r="C15" s="73">
        <f t="shared" si="0"/>
        <v>96</v>
      </c>
    </row>
    <row r="16" spans="1:5" x14ac:dyDescent="0.25">
      <c r="A16" s="17" t="s">
        <v>60</v>
      </c>
      <c r="B16" s="11">
        <v>3</v>
      </c>
      <c r="C16" s="73">
        <f t="shared" si="0"/>
        <v>96</v>
      </c>
    </row>
    <row r="17" spans="1:8" x14ac:dyDescent="0.25">
      <c r="A17" s="17" t="s">
        <v>127</v>
      </c>
      <c r="B17" s="11">
        <v>3</v>
      </c>
      <c r="C17" s="73">
        <f t="shared" si="0"/>
        <v>96</v>
      </c>
      <c r="E17" s="10" t="s">
        <v>137</v>
      </c>
    </row>
    <row r="18" spans="1:8" x14ac:dyDescent="0.25">
      <c r="A18" s="4" t="s">
        <v>61</v>
      </c>
      <c r="B18" s="11">
        <v>2</v>
      </c>
      <c r="C18" s="73">
        <f t="shared" si="0"/>
        <v>64</v>
      </c>
      <c r="E18">
        <f>C23</f>
        <v>64</v>
      </c>
    </row>
    <row r="19" spans="1:8" x14ac:dyDescent="0.25">
      <c r="A19" s="4" t="s">
        <v>128</v>
      </c>
      <c r="B19" s="11">
        <v>2</v>
      </c>
      <c r="C19" s="73">
        <f t="shared" si="0"/>
        <v>64</v>
      </c>
    </row>
    <row r="20" spans="1:8" ht="13.8" thickBot="1" x14ac:dyDescent="0.3">
      <c r="A20" s="68" t="s">
        <v>129</v>
      </c>
      <c r="B20" s="69">
        <v>3</v>
      </c>
      <c r="C20" s="44">
        <f t="shared" si="0"/>
        <v>96</v>
      </c>
    </row>
    <row r="21" spans="1:8" ht="13.8" thickBot="1" x14ac:dyDescent="0.3">
      <c r="A21" s="49" t="s">
        <v>42</v>
      </c>
      <c r="B21" s="53">
        <f>SUM(B7:B20)</f>
        <v>27</v>
      </c>
      <c r="C21" s="71">
        <f>SUM(C7:C20)</f>
        <v>864</v>
      </c>
      <c r="D21" s="35"/>
      <c r="E21" s="35"/>
      <c r="F21" s="35"/>
      <c r="G21" s="35"/>
      <c r="H21" s="35"/>
    </row>
    <row r="22" spans="1:8" ht="13.8" thickBot="1" x14ac:dyDescent="0.3">
      <c r="A22" s="55" t="s">
        <v>113</v>
      </c>
      <c r="B22" s="56">
        <f>SUM(B23:B27)</f>
        <v>8</v>
      </c>
      <c r="C22" s="72">
        <f>SUM(C23:C27)</f>
        <v>256</v>
      </c>
      <c r="D22" s="35"/>
      <c r="E22" s="12" t="s">
        <v>134</v>
      </c>
      <c r="F22" s="35"/>
      <c r="G22" s="35"/>
      <c r="H22" s="35"/>
    </row>
    <row r="23" spans="1:8" x14ac:dyDescent="0.25">
      <c r="A23" s="50" t="s">
        <v>34</v>
      </c>
      <c r="B23" s="51">
        <v>2</v>
      </c>
      <c r="C23" s="45">
        <f>B23*$E$4</f>
        <v>64</v>
      </c>
      <c r="D23" s="35"/>
      <c r="E23" s="35">
        <f>C24</f>
        <v>32</v>
      </c>
      <c r="F23" s="35"/>
      <c r="G23" s="35"/>
      <c r="H23" s="35"/>
    </row>
    <row r="24" spans="1:8" x14ac:dyDescent="0.25">
      <c r="A24" s="21" t="s">
        <v>23</v>
      </c>
      <c r="B24" s="20">
        <v>1</v>
      </c>
      <c r="C24" s="73">
        <f>B24*$E$4</f>
        <v>32</v>
      </c>
      <c r="D24" s="35"/>
      <c r="E24" s="35"/>
      <c r="F24" s="35"/>
      <c r="G24" s="35"/>
      <c r="H24" s="35"/>
    </row>
    <row r="25" spans="1:8" x14ac:dyDescent="0.25">
      <c r="A25" s="4" t="s">
        <v>129</v>
      </c>
      <c r="B25" s="20">
        <v>2</v>
      </c>
      <c r="C25" s="73">
        <f>B25*$E$4</f>
        <v>64</v>
      </c>
      <c r="D25" s="35"/>
      <c r="E25" s="35"/>
      <c r="F25" s="35"/>
      <c r="G25" s="35"/>
      <c r="H25" s="35"/>
    </row>
    <row r="26" spans="1:8" x14ac:dyDescent="0.25">
      <c r="A26" s="65" t="s">
        <v>127</v>
      </c>
      <c r="B26" s="20">
        <v>2</v>
      </c>
      <c r="C26" s="73">
        <f>B26*$E$4</f>
        <v>64</v>
      </c>
      <c r="D26" s="35"/>
      <c r="E26" s="12" t="s">
        <v>138</v>
      </c>
      <c r="F26" s="35"/>
      <c r="G26" s="35"/>
      <c r="H26" s="35"/>
    </row>
    <row r="27" spans="1:8" ht="13.8" thickBot="1" x14ac:dyDescent="0.3">
      <c r="A27" s="70" t="s">
        <v>59</v>
      </c>
      <c r="B27" s="47">
        <v>1</v>
      </c>
      <c r="C27" s="74">
        <f>B27*$E$4</f>
        <v>32</v>
      </c>
      <c r="D27" s="35"/>
      <c r="E27" s="35">
        <f>E10+E14+E18+E23</f>
        <v>1120</v>
      </c>
      <c r="F27" s="35"/>
      <c r="G27" s="35"/>
      <c r="H27" s="35"/>
    </row>
    <row r="28" spans="1:8" ht="13.8" thickBot="1" x14ac:dyDescent="0.3">
      <c r="A28" s="49" t="s">
        <v>20</v>
      </c>
      <c r="B28" s="53">
        <f>B21+B22</f>
        <v>35</v>
      </c>
      <c r="C28" s="71">
        <f>C21+C22</f>
        <v>1120</v>
      </c>
      <c r="D28" s="35"/>
      <c r="E28" s="35"/>
      <c r="F28" s="35"/>
      <c r="G28" s="35"/>
      <c r="H28" s="35"/>
    </row>
    <row r="31" spans="1:8" x14ac:dyDescent="0.25">
      <c r="A31" s="2" t="s">
        <v>16</v>
      </c>
    </row>
    <row r="33" spans="1:4" x14ac:dyDescent="0.25">
      <c r="A33" s="3" t="s">
        <v>106</v>
      </c>
      <c r="B33" s="3">
        <f>E14</f>
        <v>704</v>
      </c>
      <c r="C33" s="76">
        <f>SUM(B33,B36:B37)/C28</f>
        <v>0.7142857142857143</v>
      </c>
    </row>
    <row r="34" spans="1:4" x14ac:dyDescent="0.25">
      <c r="A34" s="3" t="s">
        <v>107</v>
      </c>
      <c r="B34" s="3">
        <f>E10</f>
        <v>320</v>
      </c>
      <c r="C34" s="76">
        <f>B34/C28</f>
        <v>0.2857142857142857</v>
      </c>
    </row>
    <row r="35" spans="1:4" x14ac:dyDescent="0.25">
      <c r="A35" s="3" t="s">
        <v>130</v>
      </c>
      <c r="B35" s="3">
        <v>1024</v>
      </c>
      <c r="C35" s="76">
        <v>1</v>
      </c>
    </row>
    <row r="36" spans="1:4" x14ac:dyDescent="0.25">
      <c r="A36" s="21" t="s">
        <v>34</v>
      </c>
      <c r="B36" s="3">
        <f>C23</f>
        <v>64</v>
      </c>
    </row>
    <row r="37" spans="1:4" x14ac:dyDescent="0.25">
      <c r="A37" s="21" t="s">
        <v>23</v>
      </c>
      <c r="B37" s="3">
        <f>C24</f>
        <v>32</v>
      </c>
    </row>
    <row r="38" spans="1:4" x14ac:dyDescent="0.25">
      <c r="A38" s="75" t="s">
        <v>131</v>
      </c>
      <c r="B38" s="3">
        <f>SUM(B35:B37)</f>
        <v>1120</v>
      </c>
      <c r="D38" s="61"/>
    </row>
  </sheetData>
  <mergeCells count="3">
    <mergeCell ref="A1:B2"/>
    <mergeCell ref="B4:C5"/>
    <mergeCell ref="A4:A6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topLeftCell="A34" workbookViewId="0">
      <selection activeCell="M42" sqref="M42"/>
    </sheetView>
  </sheetViews>
  <sheetFormatPr defaultColWidth="9.109375" defaultRowHeight="14.4" x14ac:dyDescent="0.3"/>
  <cols>
    <col min="1" max="1" width="29.33203125" style="360" customWidth="1"/>
    <col min="2" max="2" width="35.44140625" style="360" customWidth="1"/>
    <col min="3" max="3" width="6.109375" style="360" customWidth="1"/>
    <col min="4" max="5" width="7" style="360" customWidth="1"/>
    <col min="6" max="6" width="5.6640625" style="360" customWidth="1"/>
    <col min="7" max="16384" width="9.109375" style="360"/>
  </cols>
  <sheetData>
    <row r="1" spans="1:13" ht="17.399999999999999" x14ac:dyDescent="0.3">
      <c r="A1" s="517" t="s">
        <v>758</v>
      </c>
      <c r="B1" s="924" t="s">
        <v>581</v>
      </c>
      <c r="C1" s="925"/>
      <c r="D1" s="925"/>
      <c r="E1" s="925"/>
      <c r="F1" s="925"/>
      <c r="G1" s="925"/>
      <c r="H1" s="925"/>
      <c r="I1" s="925"/>
      <c r="J1" s="925"/>
      <c r="K1" s="925"/>
      <c r="L1" s="926"/>
    </row>
    <row r="2" spans="1:13" ht="17.399999999999999" x14ac:dyDescent="0.3">
      <c r="A2" s="545"/>
      <c r="B2" s="925" t="s">
        <v>591</v>
      </c>
      <c r="C2" s="925"/>
      <c r="D2" s="925"/>
      <c r="E2" s="925"/>
      <c r="F2" s="925"/>
      <c r="G2" s="925"/>
      <c r="H2" s="925"/>
      <c r="I2" s="925"/>
      <c r="J2" s="925"/>
      <c r="K2" s="925"/>
      <c r="L2" s="926"/>
    </row>
    <row r="3" spans="1:13" ht="17.399999999999999" x14ac:dyDescent="0.3">
      <c r="A3" s="1009" t="s">
        <v>725</v>
      </c>
      <c r="B3" s="1010"/>
      <c r="C3" s="1010"/>
      <c r="D3" s="1010"/>
      <c r="E3" s="1010"/>
      <c r="F3" s="1010"/>
      <c r="G3" s="1010"/>
      <c r="H3" s="1010"/>
      <c r="I3" s="1010"/>
      <c r="J3" s="1010"/>
      <c r="K3" s="1010"/>
      <c r="L3" s="1011"/>
    </row>
    <row r="4" spans="1:13" ht="15.6" x14ac:dyDescent="0.3">
      <c r="A4" s="1121" t="s">
        <v>576</v>
      </c>
      <c r="B4" s="1121"/>
      <c r="C4" s="1121"/>
      <c r="D4" s="1121"/>
      <c r="E4" s="1121"/>
      <c r="F4" s="1121"/>
      <c r="G4" s="1121"/>
      <c r="H4" s="1121"/>
      <c r="I4" s="1121"/>
      <c r="J4" s="1121"/>
      <c r="K4" s="1121"/>
      <c r="L4" s="1121"/>
      <c r="M4" s="361"/>
    </row>
    <row r="5" spans="1:13" ht="15.6" x14ac:dyDescent="0.3">
      <c r="A5" s="969" t="s">
        <v>249</v>
      </c>
      <c r="B5" s="970"/>
      <c r="C5" s="1043" t="s">
        <v>17</v>
      </c>
      <c r="D5" s="1044"/>
      <c r="E5" s="975" t="s">
        <v>18</v>
      </c>
      <c r="F5" s="976"/>
      <c r="G5" s="975" t="s">
        <v>21</v>
      </c>
      <c r="H5" s="976"/>
      <c r="I5" s="977" t="s">
        <v>22</v>
      </c>
      <c r="J5" s="978"/>
      <c r="K5" s="1124" t="s">
        <v>494</v>
      </c>
      <c r="L5" s="978"/>
      <c r="M5" s="361"/>
    </row>
    <row r="6" spans="1:13" ht="15.6" x14ac:dyDescent="0.3">
      <c r="A6" s="971"/>
      <c r="B6" s="972"/>
      <c r="C6" s="484" t="s">
        <v>438</v>
      </c>
      <c r="D6" s="484" t="s">
        <v>439</v>
      </c>
      <c r="E6" s="597" t="s">
        <v>438</v>
      </c>
      <c r="F6" s="597" t="s">
        <v>439</v>
      </c>
      <c r="G6" s="597" t="s">
        <v>438</v>
      </c>
      <c r="H6" s="597" t="s">
        <v>439</v>
      </c>
      <c r="I6" s="385" t="s">
        <v>438</v>
      </c>
      <c r="J6" s="385" t="s">
        <v>439</v>
      </c>
      <c r="K6" s="385" t="s">
        <v>438</v>
      </c>
      <c r="L6" s="385" t="s">
        <v>439</v>
      </c>
      <c r="M6" s="361"/>
    </row>
    <row r="7" spans="1:13" ht="18" customHeight="1" x14ac:dyDescent="0.3">
      <c r="A7" s="962"/>
      <c r="B7" s="382" t="s">
        <v>2</v>
      </c>
      <c r="C7" s="487">
        <v>4</v>
      </c>
      <c r="D7" s="487"/>
      <c r="E7" s="379">
        <v>4</v>
      </c>
      <c r="F7" s="379"/>
      <c r="G7" s="379">
        <v>4</v>
      </c>
      <c r="H7" s="379"/>
      <c r="I7" s="380">
        <v>4</v>
      </c>
      <c r="J7" s="380"/>
      <c r="K7" s="607"/>
      <c r="L7" s="607"/>
      <c r="M7" s="361"/>
    </row>
    <row r="8" spans="1:13" ht="15.6" customHeight="1" x14ac:dyDescent="0.3">
      <c r="A8" s="963"/>
      <c r="B8" s="382" t="s">
        <v>383</v>
      </c>
      <c r="C8" s="487">
        <v>4</v>
      </c>
      <c r="D8" s="487"/>
      <c r="E8" s="379">
        <v>4</v>
      </c>
      <c r="F8" s="379"/>
      <c r="G8" s="379">
        <v>4</v>
      </c>
      <c r="H8" s="379"/>
      <c r="I8" s="380">
        <v>4</v>
      </c>
      <c r="J8" s="380"/>
      <c r="K8" s="694">
        <v>4</v>
      </c>
      <c r="L8" s="607"/>
      <c r="M8" s="361"/>
    </row>
    <row r="9" spans="1:13" ht="14.4" customHeight="1" x14ac:dyDescent="0.3">
      <c r="A9" s="963"/>
      <c r="B9" s="382" t="s">
        <v>19</v>
      </c>
      <c r="C9" s="487">
        <v>3</v>
      </c>
      <c r="D9" s="487"/>
      <c r="E9" s="379">
        <v>3</v>
      </c>
      <c r="F9" s="379"/>
      <c r="G9" s="379">
        <v>3</v>
      </c>
      <c r="H9" s="379"/>
      <c r="I9" s="380">
        <v>3</v>
      </c>
      <c r="J9" s="380"/>
      <c r="K9" s="607"/>
      <c r="L9" s="607"/>
      <c r="M9" s="361"/>
    </row>
    <row r="10" spans="1:13" ht="15.6" x14ac:dyDescent="0.3">
      <c r="A10" s="963"/>
      <c r="B10" s="382" t="s">
        <v>254</v>
      </c>
      <c r="C10" s="487"/>
      <c r="D10" s="487"/>
      <c r="E10" s="379"/>
      <c r="F10" s="379"/>
      <c r="G10" s="379"/>
      <c r="H10" s="379"/>
      <c r="I10" s="380">
        <v>1</v>
      </c>
      <c r="J10" s="380"/>
      <c r="K10" s="607"/>
      <c r="L10" s="607"/>
      <c r="M10" s="361"/>
    </row>
    <row r="11" spans="1:13" ht="29.4" customHeight="1" x14ac:dyDescent="0.3">
      <c r="A11" s="963"/>
      <c r="B11" s="150" t="s">
        <v>255</v>
      </c>
      <c r="C11" s="487">
        <v>2</v>
      </c>
      <c r="D11" s="487"/>
      <c r="E11" s="379">
        <v>2</v>
      </c>
      <c r="F11" s="379"/>
      <c r="G11" s="379">
        <v>3</v>
      </c>
      <c r="H11" s="379"/>
      <c r="I11" s="380">
        <v>3</v>
      </c>
      <c r="J11" s="380"/>
      <c r="K11" s="607"/>
      <c r="L11" s="607"/>
      <c r="M11" s="361"/>
    </row>
    <row r="12" spans="1:13" ht="29.4" customHeight="1" x14ac:dyDescent="0.3">
      <c r="A12" s="963"/>
      <c r="B12" s="343" t="s">
        <v>535</v>
      </c>
      <c r="C12" s="487">
        <v>3</v>
      </c>
      <c r="D12" s="487"/>
      <c r="E12" s="379"/>
      <c r="F12" s="379"/>
      <c r="G12" s="379"/>
      <c r="H12" s="379"/>
      <c r="I12" s="380"/>
      <c r="J12" s="380"/>
      <c r="K12" s="607"/>
      <c r="L12" s="607"/>
      <c r="M12" s="361"/>
    </row>
    <row r="13" spans="1:13" ht="15.6" x14ac:dyDescent="0.3">
      <c r="A13" s="963"/>
      <c r="B13" s="382" t="s">
        <v>257</v>
      </c>
      <c r="C13" s="487"/>
      <c r="D13" s="487"/>
      <c r="E13" s="379">
        <v>2</v>
      </c>
      <c r="F13" s="379"/>
      <c r="G13" s="379">
        <v>2</v>
      </c>
      <c r="H13" s="379"/>
      <c r="I13" s="380">
        <v>2</v>
      </c>
      <c r="J13" s="380"/>
      <c r="K13" s="607"/>
      <c r="L13" s="607"/>
      <c r="M13" s="361"/>
    </row>
    <row r="14" spans="1:13" ht="16.2" customHeight="1" x14ac:dyDescent="0.3">
      <c r="A14" s="963"/>
      <c r="B14" s="382" t="s">
        <v>258</v>
      </c>
      <c r="C14" s="487"/>
      <c r="D14" s="487"/>
      <c r="E14" s="379"/>
      <c r="F14" s="379"/>
      <c r="G14" s="379">
        <v>1</v>
      </c>
      <c r="H14" s="379"/>
      <c r="I14" s="380"/>
      <c r="J14" s="380"/>
      <c r="K14" s="607"/>
      <c r="L14" s="607"/>
      <c r="M14" s="361"/>
    </row>
    <row r="15" spans="1:13" ht="18" customHeight="1" x14ac:dyDescent="0.3">
      <c r="A15" s="963"/>
      <c r="B15" s="382" t="s">
        <v>7</v>
      </c>
      <c r="C15" s="487">
        <v>2</v>
      </c>
      <c r="D15" s="487"/>
      <c r="E15" s="379">
        <v>2</v>
      </c>
      <c r="F15" s="379"/>
      <c r="G15" s="379"/>
      <c r="H15" s="379"/>
      <c r="I15" s="380"/>
      <c r="J15" s="380"/>
      <c r="K15" s="607"/>
      <c r="L15" s="607"/>
      <c r="M15" s="361"/>
    </row>
    <row r="16" spans="1:13" ht="59.4" customHeight="1" x14ac:dyDescent="0.3">
      <c r="A16" s="963"/>
      <c r="B16" s="382" t="s">
        <v>493</v>
      </c>
      <c r="C16" s="487"/>
      <c r="D16" s="487"/>
      <c r="E16" s="379"/>
      <c r="F16" s="379"/>
      <c r="G16" s="379">
        <v>2</v>
      </c>
      <c r="H16" s="379"/>
      <c r="I16" s="380">
        <v>2</v>
      </c>
      <c r="J16" s="380"/>
      <c r="K16" s="607"/>
      <c r="L16" s="607"/>
      <c r="M16" s="361"/>
    </row>
    <row r="17" spans="1:13" ht="13.2" customHeight="1" x14ac:dyDescent="0.3">
      <c r="A17" s="963"/>
      <c r="B17" s="382" t="s">
        <v>469</v>
      </c>
      <c r="C17" s="487"/>
      <c r="D17" s="487"/>
      <c r="E17" s="379">
        <v>1</v>
      </c>
      <c r="F17" s="379"/>
      <c r="G17" s="379"/>
      <c r="H17" s="379"/>
      <c r="I17" s="380"/>
      <c r="J17" s="380"/>
      <c r="K17" s="607"/>
      <c r="L17" s="607"/>
      <c r="M17" s="361"/>
    </row>
    <row r="18" spans="1:13" ht="18.600000000000001" customHeight="1" x14ac:dyDescent="0.3">
      <c r="A18" s="963"/>
      <c r="B18" s="150" t="s">
        <v>4</v>
      </c>
      <c r="C18" s="487">
        <v>5</v>
      </c>
      <c r="D18" s="487"/>
      <c r="E18" s="379">
        <v>5</v>
      </c>
      <c r="F18" s="379"/>
      <c r="G18" s="379">
        <v>5</v>
      </c>
      <c r="H18" s="379"/>
      <c r="I18" s="380">
        <v>5</v>
      </c>
      <c r="J18" s="380"/>
      <c r="K18" s="607"/>
      <c r="L18" s="607"/>
      <c r="M18" s="361"/>
    </row>
    <row r="19" spans="1:13" ht="16.95" customHeight="1" x14ac:dyDescent="0.3">
      <c r="A19" s="964"/>
      <c r="B19" s="381" t="s">
        <v>23</v>
      </c>
      <c r="C19" s="487">
        <v>1</v>
      </c>
      <c r="D19" s="487"/>
      <c r="E19" s="379">
        <v>1</v>
      </c>
      <c r="F19" s="379"/>
      <c r="G19" s="379">
        <v>1</v>
      </c>
      <c r="H19" s="379"/>
      <c r="I19" s="380">
        <v>1</v>
      </c>
      <c r="J19" s="380"/>
      <c r="K19" s="695"/>
      <c r="L19" s="607"/>
      <c r="M19" s="361"/>
    </row>
    <row r="20" spans="1:13" ht="15.6" customHeight="1" x14ac:dyDescent="0.3">
      <c r="A20" s="1012" t="s">
        <v>470</v>
      </c>
      <c r="B20" s="1013"/>
      <c r="C20" s="985">
        <v>8</v>
      </c>
      <c r="D20" s="986"/>
      <c r="E20" s="985">
        <v>8</v>
      </c>
      <c r="F20" s="986"/>
      <c r="G20" s="985">
        <v>7</v>
      </c>
      <c r="H20" s="986"/>
      <c r="I20" s="985">
        <v>7</v>
      </c>
      <c r="J20" s="986"/>
      <c r="K20" s="967">
        <v>31</v>
      </c>
      <c r="L20" s="968"/>
      <c r="M20" s="361"/>
    </row>
    <row r="21" spans="1:13" ht="51.75" customHeight="1" x14ac:dyDescent="0.3">
      <c r="A21" s="987" t="s">
        <v>569</v>
      </c>
      <c r="B21" s="988"/>
      <c r="C21" s="989">
        <v>3</v>
      </c>
      <c r="D21" s="990"/>
      <c r="E21" s="989">
        <v>4</v>
      </c>
      <c r="F21" s="990"/>
      <c r="G21" s="987">
        <v>3</v>
      </c>
      <c r="H21" s="988"/>
      <c r="I21" s="987">
        <v>3</v>
      </c>
      <c r="J21" s="988"/>
      <c r="K21" s="967"/>
      <c r="L21" s="968"/>
      <c r="M21" s="361"/>
    </row>
    <row r="22" spans="1:13" ht="25.2" customHeight="1" x14ac:dyDescent="0.3">
      <c r="A22" s="372" t="s">
        <v>310</v>
      </c>
      <c r="B22" s="376" t="s">
        <v>263</v>
      </c>
      <c r="C22" s="374"/>
      <c r="D22" s="374"/>
      <c r="E22" s="374"/>
      <c r="F22" s="374"/>
      <c r="G22" s="374"/>
      <c r="H22" s="374"/>
      <c r="I22" s="375"/>
      <c r="J22" s="375"/>
      <c r="K22" s="373">
        <v>0.5</v>
      </c>
      <c r="L22" s="373"/>
      <c r="M22" s="361"/>
    </row>
    <row r="23" spans="1:13" ht="45" customHeight="1" x14ac:dyDescent="0.3">
      <c r="A23" s="372" t="s">
        <v>311</v>
      </c>
      <c r="B23" s="376" t="s">
        <v>312</v>
      </c>
      <c r="C23" s="374"/>
      <c r="D23" s="374"/>
      <c r="E23" s="374"/>
      <c r="F23" s="374"/>
      <c r="G23" s="374"/>
      <c r="H23" s="374"/>
      <c r="I23" s="375"/>
      <c r="J23" s="375"/>
      <c r="K23" s="373">
        <v>2</v>
      </c>
      <c r="L23" s="373"/>
      <c r="M23" s="361"/>
    </row>
    <row r="24" spans="1:13" ht="16.95" customHeight="1" x14ac:dyDescent="0.3">
      <c r="A24" s="982" t="s">
        <v>492</v>
      </c>
      <c r="B24" s="371" t="s">
        <v>491</v>
      </c>
      <c r="C24" s="368"/>
      <c r="D24" s="368"/>
      <c r="E24" s="374">
        <v>0.5</v>
      </c>
      <c r="F24" s="374">
        <v>0.5</v>
      </c>
      <c r="G24" s="374">
        <v>1</v>
      </c>
      <c r="H24" s="374">
        <v>1</v>
      </c>
      <c r="I24" s="375"/>
      <c r="J24" s="375"/>
      <c r="K24" s="373"/>
      <c r="L24" s="373"/>
      <c r="M24" s="361"/>
    </row>
    <row r="25" spans="1:13" ht="18.600000000000001" customHeight="1" x14ac:dyDescent="0.3">
      <c r="A25" s="983"/>
      <c r="B25" s="371" t="s">
        <v>315</v>
      </c>
      <c r="C25" s="368">
        <v>1</v>
      </c>
      <c r="D25" s="368"/>
      <c r="E25" s="374">
        <v>1</v>
      </c>
      <c r="F25" s="374">
        <v>0.5</v>
      </c>
      <c r="G25" s="374"/>
      <c r="H25" s="374">
        <v>1</v>
      </c>
      <c r="I25" s="375"/>
      <c r="J25" s="375"/>
      <c r="K25" s="373"/>
      <c r="L25" s="373"/>
      <c r="M25" s="361"/>
    </row>
    <row r="26" spans="1:13" ht="18.600000000000001" customHeight="1" x14ac:dyDescent="0.3">
      <c r="A26" s="983"/>
      <c r="B26" s="371" t="s">
        <v>538</v>
      </c>
      <c r="C26" s="368">
        <v>1</v>
      </c>
      <c r="D26" s="368"/>
      <c r="E26" s="374"/>
      <c r="F26" s="374"/>
      <c r="G26" s="374"/>
      <c r="H26" s="374"/>
      <c r="I26" s="375"/>
      <c r="J26" s="375"/>
      <c r="K26" s="373"/>
      <c r="L26" s="373"/>
      <c r="M26" s="361"/>
    </row>
    <row r="27" spans="1:13" ht="18.600000000000001" customHeight="1" x14ac:dyDescent="0.3">
      <c r="A27" s="983"/>
      <c r="B27" s="371" t="s">
        <v>490</v>
      </c>
      <c r="C27" s="368"/>
      <c r="D27" s="368">
        <v>1</v>
      </c>
      <c r="E27" s="374"/>
      <c r="F27" s="374">
        <v>1</v>
      </c>
      <c r="G27" s="374"/>
      <c r="H27" s="374"/>
      <c r="I27" s="375"/>
      <c r="J27" s="375"/>
      <c r="K27" s="373"/>
      <c r="L27" s="373"/>
      <c r="M27" s="361"/>
    </row>
    <row r="28" spans="1:13" ht="16.95" customHeight="1" x14ac:dyDescent="0.3">
      <c r="A28" s="984"/>
      <c r="B28" s="371" t="s">
        <v>489</v>
      </c>
      <c r="C28" s="368"/>
      <c r="D28" s="368"/>
      <c r="E28" s="374"/>
      <c r="F28" s="374"/>
      <c r="G28" s="374"/>
      <c r="H28" s="374"/>
      <c r="I28" s="375"/>
      <c r="J28" s="375"/>
      <c r="K28" s="373"/>
      <c r="L28" s="373"/>
      <c r="M28" s="361"/>
    </row>
    <row r="29" spans="1:13" ht="15.6" customHeight="1" x14ac:dyDescent="0.3">
      <c r="A29" s="982" t="s">
        <v>488</v>
      </c>
      <c r="B29" s="371" t="s">
        <v>487</v>
      </c>
      <c r="C29" s="368"/>
      <c r="D29" s="368">
        <v>1</v>
      </c>
      <c r="E29" s="374"/>
      <c r="F29" s="374">
        <v>1</v>
      </c>
      <c r="G29" s="374"/>
      <c r="H29" s="374"/>
      <c r="I29" s="375"/>
      <c r="J29" s="375"/>
      <c r="K29" s="373"/>
      <c r="L29" s="373"/>
      <c r="M29" s="361"/>
    </row>
    <row r="30" spans="1:13" ht="15" customHeight="1" x14ac:dyDescent="0.3">
      <c r="A30" s="983"/>
      <c r="B30" s="371" t="s">
        <v>486</v>
      </c>
      <c r="C30" s="368"/>
      <c r="D30" s="368"/>
      <c r="E30" s="374"/>
      <c r="F30" s="374"/>
      <c r="G30" s="374"/>
      <c r="H30" s="374"/>
      <c r="I30" s="375"/>
      <c r="J30" s="375">
        <v>1</v>
      </c>
      <c r="K30" s="373"/>
      <c r="L30" s="373"/>
      <c r="M30" s="361"/>
    </row>
    <row r="31" spans="1:13" ht="16.2" customHeight="1" x14ac:dyDescent="0.3">
      <c r="A31" s="984"/>
      <c r="B31" s="371" t="s">
        <v>390</v>
      </c>
      <c r="C31" s="368">
        <v>3</v>
      </c>
      <c r="D31" s="368"/>
      <c r="E31" s="374">
        <v>2.5</v>
      </c>
      <c r="F31" s="374"/>
      <c r="G31" s="374">
        <v>3</v>
      </c>
      <c r="H31" s="374"/>
      <c r="I31" s="375">
        <v>2.5</v>
      </c>
      <c r="J31" s="375"/>
      <c r="K31" s="373">
        <v>1.5</v>
      </c>
      <c r="L31" s="373">
        <v>1.5</v>
      </c>
      <c r="M31" s="361"/>
    </row>
    <row r="32" spans="1:13" ht="13.95" customHeight="1" x14ac:dyDescent="0.3">
      <c r="A32" s="982" t="s">
        <v>485</v>
      </c>
      <c r="B32" s="371" t="s">
        <v>484</v>
      </c>
      <c r="C32" s="368">
        <v>1</v>
      </c>
      <c r="D32" s="368"/>
      <c r="E32" s="374">
        <v>1</v>
      </c>
      <c r="F32" s="374"/>
      <c r="G32" s="374"/>
      <c r="H32" s="374"/>
      <c r="I32" s="375"/>
      <c r="J32" s="375"/>
      <c r="K32" s="373"/>
      <c r="L32" s="373"/>
      <c r="M32" s="361"/>
    </row>
    <row r="33" spans="1:13" ht="15" customHeight="1" x14ac:dyDescent="0.3">
      <c r="A33" s="983"/>
      <c r="B33" s="371" t="s">
        <v>483</v>
      </c>
      <c r="C33" s="368"/>
      <c r="D33" s="368"/>
      <c r="E33" s="374"/>
      <c r="F33" s="374"/>
      <c r="G33" s="374"/>
      <c r="H33" s="374"/>
      <c r="I33" s="375"/>
      <c r="J33" s="375">
        <v>1.5</v>
      </c>
      <c r="K33" s="373"/>
      <c r="L33" s="373"/>
      <c r="M33" s="361"/>
    </row>
    <row r="34" spans="1:13" ht="13.95" customHeight="1" x14ac:dyDescent="0.3">
      <c r="A34" s="984"/>
      <c r="B34" s="371" t="s">
        <v>540</v>
      </c>
      <c r="C34" s="368"/>
      <c r="D34" s="368"/>
      <c r="E34" s="374"/>
      <c r="F34" s="374"/>
      <c r="G34" s="374"/>
      <c r="H34" s="374"/>
      <c r="I34" s="375"/>
      <c r="J34" s="375">
        <v>1</v>
      </c>
      <c r="K34" s="373"/>
      <c r="L34" s="373"/>
      <c r="M34" s="361"/>
    </row>
    <row r="35" spans="1:13" ht="33" customHeight="1" x14ac:dyDescent="0.3">
      <c r="A35" s="372" t="s">
        <v>482</v>
      </c>
      <c r="B35" s="371" t="s">
        <v>481</v>
      </c>
      <c r="C35" s="494"/>
      <c r="D35" s="495"/>
      <c r="E35" s="374"/>
      <c r="F35" s="374"/>
      <c r="G35" s="374"/>
      <c r="H35" s="374">
        <v>1</v>
      </c>
      <c r="I35" s="375"/>
      <c r="J35" s="375">
        <v>1</v>
      </c>
      <c r="K35" s="386"/>
      <c r="L35" s="373"/>
      <c r="M35" s="361"/>
    </row>
    <row r="36" spans="1:13" ht="13.5" customHeight="1" x14ac:dyDescent="0.3">
      <c r="A36" s="1039" t="s">
        <v>480</v>
      </c>
      <c r="B36" s="536" t="s">
        <v>479</v>
      </c>
      <c r="C36" s="391"/>
      <c r="D36" s="392"/>
      <c r="E36" s="392">
        <v>1</v>
      </c>
      <c r="F36" s="392"/>
      <c r="G36" s="537"/>
      <c r="H36" s="537"/>
      <c r="I36" s="537"/>
      <c r="J36" s="537"/>
      <c r="K36" s="386"/>
      <c r="L36" s="373"/>
      <c r="M36" s="361"/>
    </row>
    <row r="37" spans="1:13" ht="14.25" customHeight="1" x14ac:dyDescent="0.3">
      <c r="A37" s="1040"/>
      <c r="B37" s="536" t="s">
        <v>478</v>
      </c>
      <c r="C37" s="391"/>
      <c r="D37" s="392"/>
      <c r="E37" s="392"/>
      <c r="F37" s="392"/>
      <c r="G37" s="537"/>
      <c r="H37" s="537">
        <v>1</v>
      </c>
      <c r="I37" s="537"/>
      <c r="J37" s="537">
        <v>1</v>
      </c>
      <c r="K37" s="386"/>
      <c r="L37" s="373"/>
      <c r="M37" s="361"/>
    </row>
    <row r="38" spans="1:13" ht="15.6" customHeight="1" x14ac:dyDescent="0.3">
      <c r="A38" s="1039" t="s">
        <v>477</v>
      </c>
      <c r="B38" s="536" t="s">
        <v>476</v>
      </c>
      <c r="C38" s="391">
        <v>1</v>
      </c>
      <c r="D38" s="392"/>
      <c r="E38" s="392">
        <v>1</v>
      </c>
      <c r="F38" s="392"/>
      <c r="G38" s="537">
        <v>1</v>
      </c>
      <c r="H38" s="537"/>
      <c r="I38" s="537"/>
      <c r="J38" s="537">
        <v>1</v>
      </c>
      <c r="K38" s="386"/>
      <c r="L38" s="373"/>
      <c r="M38" s="361"/>
    </row>
    <row r="39" spans="1:13" ht="12" customHeight="1" x14ac:dyDescent="0.3">
      <c r="A39" s="1040"/>
      <c r="B39" s="536" t="s">
        <v>475</v>
      </c>
      <c r="C39" s="391"/>
      <c r="D39" s="392">
        <v>1</v>
      </c>
      <c r="E39" s="392"/>
      <c r="F39" s="392">
        <v>1</v>
      </c>
      <c r="G39" s="537"/>
      <c r="H39" s="537">
        <v>1</v>
      </c>
      <c r="I39" s="537"/>
      <c r="J39" s="537">
        <v>1</v>
      </c>
      <c r="K39" s="386"/>
      <c r="L39" s="373"/>
      <c r="M39" s="361"/>
    </row>
    <row r="40" spans="1:13" ht="15" x14ac:dyDescent="0.3">
      <c r="A40" s="1039" t="s">
        <v>474</v>
      </c>
      <c r="B40" s="536" t="s">
        <v>473</v>
      </c>
      <c r="C40" s="391">
        <v>1</v>
      </c>
      <c r="D40" s="392"/>
      <c r="E40" s="392"/>
      <c r="F40" s="392"/>
      <c r="G40" s="537"/>
      <c r="H40" s="537"/>
      <c r="I40" s="537"/>
      <c r="J40" s="537"/>
      <c r="K40" s="386"/>
      <c r="L40" s="373"/>
      <c r="M40" s="361"/>
    </row>
    <row r="41" spans="1:13" ht="15" x14ac:dyDescent="0.3">
      <c r="A41" s="1040"/>
      <c r="B41" s="536" t="s">
        <v>472</v>
      </c>
      <c r="C41" s="391"/>
      <c r="D41" s="392"/>
      <c r="E41" s="392"/>
      <c r="F41" s="392">
        <v>1</v>
      </c>
      <c r="G41" s="537"/>
      <c r="H41" s="537"/>
      <c r="I41" s="537"/>
      <c r="J41" s="537"/>
      <c r="K41" s="386"/>
      <c r="L41" s="373"/>
      <c r="M41" s="361"/>
    </row>
    <row r="42" spans="1:13" ht="15.75" customHeight="1" x14ac:dyDescent="0.3">
      <c r="A42" s="991" t="s">
        <v>507</v>
      </c>
      <c r="B42" s="390" t="s">
        <v>329</v>
      </c>
      <c r="C42" s="491"/>
      <c r="D42" s="491"/>
      <c r="E42" s="605"/>
      <c r="F42" s="605"/>
      <c r="G42" s="605"/>
      <c r="H42" s="365"/>
      <c r="I42" s="482"/>
      <c r="J42" s="482"/>
      <c r="K42" s="482">
        <v>2.5</v>
      </c>
      <c r="L42" s="482"/>
      <c r="M42" s="361"/>
    </row>
    <row r="43" spans="1:13" ht="30" x14ac:dyDescent="0.3">
      <c r="A43" s="992"/>
      <c r="B43" s="390" t="s">
        <v>508</v>
      </c>
      <c r="C43" s="491"/>
      <c r="D43" s="491"/>
      <c r="E43" s="605"/>
      <c r="F43" s="605"/>
      <c r="G43" s="605"/>
      <c r="H43" s="365"/>
      <c r="I43" s="482"/>
      <c r="J43" s="482"/>
      <c r="K43" s="482"/>
      <c r="L43" s="482">
        <v>11</v>
      </c>
      <c r="M43" s="361"/>
    </row>
    <row r="44" spans="1:13" ht="15.75" customHeight="1" x14ac:dyDescent="0.3">
      <c r="A44" s="991" t="s">
        <v>509</v>
      </c>
      <c r="B44" s="390" t="s">
        <v>332</v>
      </c>
      <c r="C44" s="491"/>
      <c r="D44" s="491"/>
      <c r="E44" s="605"/>
      <c r="F44" s="605"/>
      <c r="G44" s="605"/>
      <c r="H44" s="365"/>
      <c r="I44" s="482"/>
      <c r="J44" s="482"/>
      <c r="K44" s="482">
        <v>1</v>
      </c>
      <c r="L44" s="482"/>
      <c r="M44" s="361"/>
    </row>
    <row r="45" spans="1:13" ht="15.6" x14ac:dyDescent="0.3">
      <c r="A45" s="993"/>
      <c r="B45" s="390" t="s">
        <v>510</v>
      </c>
      <c r="C45" s="491"/>
      <c r="D45" s="491"/>
      <c r="E45" s="605"/>
      <c r="F45" s="605"/>
      <c r="G45" s="605"/>
      <c r="H45" s="365"/>
      <c r="I45" s="482"/>
      <c r="J45" s="482"/>
      <c r="K45" s="695"/>
      <c r="L45" s="482">
        <v>11</v>
      </c>
      <c r="M45" s="361"/>
    </row>
    <row r="46" spans="1:13" ht="15.6" x14ac:dyDescent="0.3">
      <c r="A46" s="994" t="s">
        <v>14</v>
      </c>
      <c r="B46" s="995"/>
      <c r="C46" s="492"/>
      <c r="D46" s="492"/>
      <c r="E46" s="606"/>
      <c r="F46" s="606">
        <v>140</v>
      </c>
      <c r="G46" s="606"/>
      <c r="H46" s="606">
        <v>140</v>
      </c>
      <c r="I46" s="482"/>
      <c r="J46" s="482"/>
      <c r="K46" s="482"/>
      <c r="L46" s="482"/>
      <c r="M46" s="361"/>
    </row>
    <row r="47" spans="1:13" ht="15.6" x14ac:dyDescent="0.3">
      <c r="A47" s="996" t="s">
        <v>285</v>
      </c>
      <c r="B47" s="997"/>
      <c r="C47" s="491">
        <f>SUM(C7:C19)</f>
        <v>24</v>
      </c>
      <c r="D47" s="491"/>
      <c r="E47" s="605">
        <f>SUM(E7:E19)</f>
        <v>24</v>
      </c>
      <c r="F47" s="605"/>
      <c r="G47" s="605">
        <f>SUM(G7:G19)</f>
        <v>25</v>
      </c>
      <c r="H47" s="365"/>
      <c r="I47" s="482">
        <f>SUM(I7:I19)</f>
        <v>25</v>
      </c>
      <c r="J47" s="482"/>
      <c r="K47" s="363">
        <f>SUM(K7:K19)</f>
        <v>4</v>
      </c>
      <c r="L47" s="482"/>
      <c r="M47" s="361"/>
    </row>
    <row r="48" spans="1:13" ht="15.6" x14ac:dyDescent="0.3">
      <c r="A48" s="996" t="s">
        <v>170</v>
      </c>
      <c r="B48" s="997"/>
      <c r="C48" s="491">
        <f t="shared" ref="C48:L48" si="0">SUM(C22:C45)</f>
        <v>8</v>
      </c>
      <c r="D48" s="491">
        <f t="shared" si="0"/>
        <v>3</v>
      </c>
      <c r="E48" s="605">
        <f t="shared" si="0"/>
        <v>7</v>
      </c>
      <c r="F48" s="605">
        <f t="shared" si="0"/>
        <v>5</v>
      </c>
      <c r="G48" s="605">
        <f t="shared" si="0"/>
        <v>5</v>
      </c>
      <c r="H48" s="605">
        <f t="shared" si="0"/>
        <v>5</v>
      </c>
      <c r="I48" s="482">
        <f t="shared" si="0"/>
        <v>2.5</v>
      </c>
      <c r="J48" s="482">
        <f t="shared" si="0"/>
        <v>7.5</v>
      </c>
      <c r="K48" s="363">
        <f t="shared" si="0"/>
        <v>7.5</v>
      </c>
      <c r="L48" s="363">
        <f t="shared" si="0"/>
        <v>23.5</v>
      </c>
      <c r="M48" s="361"/>
    </row>
    <row r="49" spans="1:13" ht="15.6" x14ac:dyDescent="0.3">
      <c r="A49" s="996" t="s">
        <v>286</v>
      </c>
      <c r="B49" s="997"/>
      <c r="C49" s="1035">
        <f>SUM(C47:D48)</f>
        <v>35</v>
      </c>
      <c r="D49" s="1036"/>
      <c r="E49" s="965">
        <f>SUM(E47:F48)</f>
        <v>36</v>
      </c>
      <c r="F49" s="966"/>
      <c r="G49" s="965">
        <f>SUM(G47:H48)</f>
        <v>35</v>
      </c>
      <c r="H49" s="966"/>
      <c r="I49" s="482">
        <f>SUM(I47:J48)</f>
        <v>35</v>
      </c>
      <c r="J49" s="482"/>
      <c r="K49" s="967">
        <f>SUM(K47:L48)</f>
        <v>35</v>
      </c>
      <c r="L49" s="968"/>
      <c r="M49" s="361"/>
    </row>
    <row r="50" spans="1:13" ht="15.6" x14ac:dyDescent="0.3">
      <c r="A50" s="1017" t="s">
        <v>287</v>
      </c>
      <c r="B50" s="1018"/>
      <c r="C50" s="1031">
        <f>C51-C49</f>
        <v>0</v>
      </c>
      <c r="D50" s="1032"/>
      <c r="E50" s="998">
        <f>E51-E49</f>
        <v>0</v>
      </c>
      <c r="F50" s="999"/>
      <c r="G50" s="998">
        <f>G51-G49</f>
        <v>0</v>
      </c>
      <c r="H50" s="999"/>
      <c r="I50" s="998">
        <f>I51-I49</f>
        <v>0</v>
      </c>
      <c r="J50" s="999"/>
      <c r="K50" s="998">
        <f>K51-K49</f>
        <v>0</v>
      </c>
      <c r="L50" s="999"/>
      <c r="M50" s="361"/>
    </row>
    <row r="51" spans="1:13" ht="15.6" x14ac:dyDescent="0.3">
      <c r="A51" s="1017" t="s">
        <v>288</v>
      </c>
      <c r="B51" s="1018"/>
      <c r="C51" s="1122">
        <v>35</v>
      </c>
      <c r="D51" s="1123"/>
      <c r="E51" s="1015">
        <v>36</v>
      </c>
      <c r="F51" s="1016"/>
      <c r="G51" s="1015">
        <v>35</v>
      </c>
      <c r="H51" s="1016"/>
      <c r="I51" s="1015">
        <v>35</v>
      </c>
      <c r="J51" s="1016"/>
      <c r="K51" s="1015">
        <v>35</v>
      </c>
      <c r="L51" s="1016"/>
      <c r="M51" s="361"/>
    </row>
    <row r="52" spans="1:13" ht="15.6" x14ac:dyDescent="0.3">
      <c r="A52" s="920" t="s">
        <v>570</v>
      </c>
      <c r="B52" s="921"/>
      <c r="C52" s="524"/>
      <c r="D52" s="525"/>
      <c r="E52" s="525"/>
      <c r="F52" s="525"/>
      <c r="G52" s="525"/>
      <c r="H52" s="525"/>
      <c r="I52" s="525"/>
      <c r="J52" s="525"/>
      <c r="K52" s="525"/>
      <c r="L52" s="526"/>
      <c r="M52" s="361"/>
    </row>
    <row r="53" spans="1:13" ht="15.6" x14ac:dyDescent="0.3">
      <c r="A53" s="922" t="s">
        <v>571</v>
      </c>
      <c r="B53" s="923"/>
      <c r="C53" s="527"/>
      <c r="D53" s="528"/>
      <c r="E53" s="528"/>
      <c r="F53" s="528"/>
      <c r="G53" s="528"/>
      <c r="H53" s="528"/>
      <c r="I53" s="528"/>
      <c r="J53" s="528"/>
      <c r="K53" s="528"/>
      <c r="L53" s="529"/>
      <c r="M53" s="361"/>
    </row>
    <row r="54" spans="1:13" ht="16.2" thickBot="1" x14ac:dyDescent="0.35">
      <c r="A54" s="531"/>
      <c r="B54" s="523" t="s">
        <v>577</v>
      </c>
      <c r="C54" s="349"/>
      <c r="D54" s="349"/>
      <c r="E54" s="349"/>
      <c r="F54" s="349"/>
      <c r="G54" s="533">
        <v>1</v>
      </c>
      <c r="H54" s="533">
        <v>1</v>
      </c>
      <c r="I54" s="533"/>
      <c r="J54" s="533">
        <v>2</v>
      </c>
      <c r="K54" s="349"/>
      <c r="L54" s="349"/>
      <c r="M54" s="361"/>
    </row>
    <row r="55" spans="1:13" ht="16.2" thickBot="1" x14ac:dyDescent="0.35">
      <c r="A55" s="532"/>
      <c r="B55" s="523" t="s">
        <v>578</v>
      </c>
      <c r="C55" s="349"/>
      <c r="D55" s="349"/>
      <c r="E55" s="349"/>
      <c r="F55" s="349"/>
      <c r="G55" s="533"/>
      <c r="H55" s="533">
        <v>1</v>
      </c>
      <c r="I55" s="533"/>
      <c r="J55" s="533">
        <v>1</v>
      </c>
      <c r="K55" s="349"/>
      <c r="L55" s="349"/>
      <c r="M55" s="361"/>
    </row>
    <row r="56" spans="1:13" x14ac:dyDescent="0.3">
      <c r="A56" s="361"/>
      <c r="B56" s="361"/>
      <c r="C56" s="361"/>
      <c r="D56" s="361"/>
      <c r="E56" s="361"/>
      <c r="F56" s="361"/>
      <c r="G56" s="361"/>
      <c r="H56" s="361"/>
      <c r="I56" s="361"/>
      <c r="J56" s="361"/>
      <c r="K56" s="361"/>
      <c r="L56" s="361"/>
    </row>
    <row r="57" spans="1:13" x14ac:dyDescent="0.3">
      <c r="A57" s="361"/>
      <c r="B57" s="361"/>
      <c r="C57" s="361"/>
      <c r="D57" s="361"/>
      <c r="E57" s="361"/>
      <c r="F57" s="361"/>
      <c r="G57" s="361"/>
      <c r="H57" s="361"/>
      <c r="I57" s="361"/>
      <c r="J57" s="361"/>
      <c r="K57" s="361"/>
      <c r="L57" s="361"/>
    </row>
    <row r="58" spans="1:13" x14ac:dyDescent="0.3">
      <c r="A58" s="361" t="s">
        <v>293</v>
      </c>
      <c r="B58" s="361"/>
      <c r="C58" s="361"/>
      <c r="D58" s="361"/>
      <c r="E58" s="361"/>
      <c r="F58" s="361"/>
      <c r="G58" s="361"/>
      <c r="H58" s="361"/>
      <c r="I58" s="361"/>
      <c r="J58" s="361"/>
      <c r="K58" s="361"/>
      <c r="L58" s="361"/>
    </row>
    <row r="59" spans="1:13" x14ac:dyDescent="0.3">
      <c r="A59" s="361" t="s">
        <v>294</v>
      </c>
      <c r="B59" s="361"/>
      <c r="C59" s="361"/>
      <c r="D59" s="361"/>
      <c r="E59" s="361"/>
      <c r="F59" s="361"/>
      <c r="G59" s="361"/>
      <c r="H59" s="361"/>
      <c r="I59" s="361"/>
      <c r="J59" s="361"/>
      <c r="K59" s="361"/>
      <c r="L59" s="361"/>
    </row>
    <row r="60" spans="1:13" x14ac:dyDescent="0.3">
      <c r="A60" s="361" t="s">
        <v>295</v>
      </c>
      <c r="B60" s="361"/>
      <c r="C60" s="361"/>
      <c r="D60" s="361"/>
      <c r="E60" s="361"/>
      <c r="F60" s="361"/>
      <c r="G60" s="361"/>
      <c r="H60" s="361"/>
      <c r="I60" s="361"/>
      <c r="J60" s="361"/>
      <c r="K60" s="361"/>
      <c r="L60" s="361"/>
    </row>
    <row r="61" spans="1:13" x14ac:dyDescent="0.3">
      <c r="A61" s="361"/>
      <c r="B61" s="361"/>
      <c r="C61" s="361"/>
      <c r="D61" s="361"/>
      <c r="E61" s="361"/>
      <c r="F61" s="361"/>
      <c r="G61" s="361"/>
      <c r="H61" s="361"/>
      <c r="I61" s="361"/>
      <c r="J61" s="361"/>
      <c r="K61" s="361"/>
      <c r="L61" s="361"/>
    </row>
    <row r="62" spans="1:13" x14ac:dyDescent="0.3">
      <c r="A62" s="361"/>
      <c r="B62" s="361"/>
      <c r="C62" s="361"/>
      <c r="D62" s="361"/>
      <c r="E62" s="361"/>
      <c r="F62" s="361"/>
      <c r="G62" s="361"/>
      <c r="H62" s="361"/>
      <c r="I62" s="361"/>
      <c r="J62" s="361"/>
      <c r="K62" s="361"/>
      <c r="L62" s="361"/>
    </row>
    <row r="63" spans="1:13" x14ac:dyDescent="0.3">
      <c r="A63" s="361"/>
      <c r="B63" s="361"/>
      <c r="C63" s="361"/>
      <c r="D63" s="361"/>
      <c r="E63" s="361"/>
      <c r="F63" s="361"/>
      <c r="G63" s="361"/>
      <c r="H63" s="361"/>
      <c r="I63" s="361"/>
      <c r="J63" s="361"/>
      <c r="K63" s="361"/>
      <c r="L63" s="361"/>
    </row>
  </sheetData>
  <mergeCells count="53">
    <mergeCell ref="A53:B53"/>
    <mergeCell ref="B2:L2"/>
    <mergeCell ref="B1:L1"/>
    <mergeCell ref="A3:L3"/>
    <mergeCell ref="A20:B20"/>
    <mergeCell ref="A21:B21"/>
    <mergeCell ref="A52:B52"/>
    <mergeCell ref="C50:D50"/>
    <mergeCell ref="A46:B46"/>
    <mergeCell ref="A47:B47"/>
    <mergeCell ref="C51:D51"/>
    <mergeCell ref="E51:F51"/>
    <mergeCell ref="C49:D49"/>
    <mergeCell ref="A51:B51"/>
    <mergeCell ref="A49:B49"/>
    <mergeCell ref="A48:B48"/>
    <mergeCell ref="A50:B50"/>
    <mergeCell ref="A24:A28"/>
    <mergeCell ref="A29:A31"/>
    <mergeCell ref="A36:A37"/>
    <mergeCell ref="A44:A45"/>
    <mergeCell ref="A42:A43"/>
    <mergeCell ref="A32:A34"/>
    <mergeCell ref="A38:A39"/>
    <mergeCell ref="A40:A41"/>
    <mergeCell ref="I21:J21"/>
    <mergeCell ref="K21:L21"/>
    <mergeCell ref="I51:J51"/>
    <mergeCell ref="K51:L51"/>
    <mergeCell ref="E49:F49"/>
    <mergeCell ref="G49:H49"/>
    <mergeCell ref="K49:L49"/>
    <mergeCell ref="E50:F50"/>
    <mergeCell ref="G50:H50"/>
    <mergeCell ref="I50:J50"/>
    <mergeCell ref="K50:L50"/>
    <mergeCell ref="G51:H51"/>
    <mergeCell ref="C21:D21"/>
    <mergeCell ref="K20:L20"/>
    <mergeCell ref="A4:L4"/>
    <mergeCell ref="A5:B6"/>
    <mergeCell ref="C5:D5"/>
    <mergeCell ref="E5:F5"/>
    <mergeCell ref="G5:H5"/>
    <mergeCell ref="I5:J5"/>
    <mergeCell ref="K5:L5"/>
    <mergeCell ref="A7:A19"/>
    <mergeCell ref="C20:D20"/>
    <mergeCell ref="E20:F20"/>
    <mergeCell ref="G20:H20"/>
    <mergeCell ref="I20:J20"/>
    <mergeCell ref="E21:F21"/>
    <mergeCell ref="G21:H21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64" orientation="portrait" horizontalDpi="4294967293" r:id="rId1"/>
  <headerFooter>
    <oddFooter>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1"/>
  <sheetViews>
    <sheetView workbookViewId="0">
      <selection activeCell="O21" sqref="O21"/>
    </sheetView>
  </sheetViews>
  <sheetFormatPr defaultColWidth="9.109375" defaultRowHeight="13.2" x14ac:dyDescent="0.25"/>
  <cols>
    <col min="1" max="1" width="14" style="175" customWidth="1"/>
    <col min="2" max="2" width="35.6640625" style="244" customWidth="1"/>
    <col min="3" max="3" width="44.88671875" style="245" customWidth="1"/>
    <col min="4" max="4" width="8.33203125" style="246" hidden="1" customWidth="1"/>
    <col min="5" max="11" width="9.109375" style="175" hidden="1" customWidth="1"/>
    <col min="12" max="12" width="3.109375" style="175" customWidth="1"/>
    <col min="13" max="20" width="6.5546875" style="175" customWidth="1"/>
    <col min="21" max="16384" width="9.109375" style="175"/>
  </cols>
  <sheetData>
    <row r="2" spans="1:20" x14ac:dyDescent="0.25">
      <c r="T2" s="175">
        <v>32</v>
      </c>
    </row>
    <row r="3" spans="1:20" ht="15.6" x14ac:dyDescent="0.25">
      <c r="C3" s="1127" t="s">
        <v>377</v>
      </c>
      <c r="D3" s="1127"/>
      <c r="E3" s="1128"/>
      <c r="F3" s="1128"/>
      <c r="G3" s="1128"/>
      <c r="H3" s="1128"/>
      <c r="I3" s="1128"/>
      <c r="J3" s="1128"/>
      <c r="K3" s="1128"/>
      <c r="L3" s="1128"/>
      <c r="M3" s="1128"/>
      <c r="N3" s="1128"/>
      <c r="O3" s="1128"/>
      <c r="P3" s="1128"/>
      <c r="Q3" s="1128"/>
      <c r="R3" s="1128"/>
      <c r="T3" s="175">
        <v>36</v>
      </c>
    </row>
    <row r="4" spans="1:20" ht="15" customHeight="1" x14ac:dyDescent="0.25">
      <c r="A4" s="1129" t="s">
        <v>378</v>
      </c>
      <c r="B4" s="1129"/>
      <c r="C4" s="1129"/>
      <c r="D4" s="1130" t="s">
        <v>90</v>
      </c>
      <c r="E4" s="1131"/>
      <c r="F4" s="1130" t="s">
        <v>89</v>
      </c>
      <c r="G4" s="1131"/>
      <c r="H4" s="1130" t="s">
        <v>91</v>
      </c>
      <c r="I4" s="1131"/>
      <c r="J4" s="1131" t="s">
        <v>13</v>
      </c>
      <c r="K4" s="1131"/>
      <c r="L4" s="184"/>
      <c r="M4" s="1130" t="s">
        <v>90</v>
      </c>
      <c r="N4" s="1131"/>
      <c r="O4" s="1130" t="s">
        <v>89</v>
      </c>
      <c r="P4" s="1131"/>
      <c r="Q4" s="1130" t="s">
        <v>91</v>
      </c>
      <c r="R4" s="1131"/>
      <c r="S4" s="1131" t="s">
        <v>13</v>
      </c>
      <c r="T4" s="1131"/>
    </row>
    <row r="5" spans="1:20" x14ac:dyDescent="0.25">
      <c r="A5" s="1129"/>
      <c r="B5" s="1129"/>
      <c r="C5" s="1129"/>
      <c r="D5" s="247" t="s">
        <v>106</v>
      </c>
      <c r="E5" s="248" t="s">
        <v>107</v>
      </c>
      <c r="F5" s="247" t="s">
        <v>106</v>
      </c>
      <c r="G5" s="248" t="s">
        <v>107</v>
      </c>
      <c r="H5" s="247" t="s">
        <v>106</v>
      </c>
      <c r="I5" s="248" t="s">
        <v>107</v>
      </c>
      <c r="J5" s="247" t="s">
        <v>106</v>
      </c>
      <c r="K5" s="248" t="s">
        <v>107</v>
      </c>
      <c r="L5" s="249"/>
      <c r="M5" s="247" t="s">
        <v>379</v>
      </c>
      <c r="N5" s="248" t="s">
        <v>380</v>
      </c>
      <c r="O5" s="247" t="s">
        <v>379</v>
      </c>
      <c r="P5" s="248" t="s">
        <v>380</v>
      </c>
      <c r="Q5" s="247" t="s">
        <v>379</v>
      </c>
      <c r="R5" s="248" t="s">
        <v>380</v>
      </c>
      <c r="S5" s="247" t="s">
        <v>379</v>
      </c>
      <c r="T5" s="248" t="s">
        <v>380</v>
      </c>
    </row>
    <row r="6" spans="1:20" x14ac:dyDescent="0.25">
      <c r="A6" s="1132" t="s">
        <v>381</v>
      </c>
      <c r="B6" s="1132"/>
      <c r="C6" s="250" t="s">
        <v>382</v>
      </c>
      <c r="D6" s="247">
        <f>M6*$T$3</f>
        <v>72</v>
      </c>
      <c r="E6" s="247">
        <f t="shared" ref="E6:I15" si="0">N6*$T$3</f>
        <v>0</v>
      </c>
      <c r="F6" s="247">
        <f t="shared" si="0"/>
        <v>36</v>
      </c>
      <c r="G6" s="247">
        <f t="shared" si="0"/>
        <v>0</v>
      </c>
      <c r="H6" s="247">
        <f>Q6*$T$2</f>
        <v>0</v>
      </c>
      <c r="I6" s="247">
        <f t="shared" si="0"/>
        <v>0</v>
      </c>
      <c r="J6" s="181">
        <f>SUM(D6,F6,H6)</f>
        <v>108</v>
      </c>
      <c r="K6" s="181">
        <f>SUM(E6,G6,I6)</f>
        <v>0</v>
      </c>
      <c r="L6" s="251"/>
      <c r="M6" s="181">
        <v>2</v>
      </c>
      <c r="N6" s="181"/>
      <c r="O6" s="181">
        <v>1</v>
      </c>
      <c r="P6" s="181"/>
      <c r="Q6" s="181"/>
      <c r="R6" s="181"/>
      <c r="S6" s="179">
        <f>SUM(M6,O6,Q6)</f>
        <v>3</v>
      </c>
      <c r="T6" s="179">
        <f>SUM(N6,P6,R6)</f>
        <v>0</v>
      </c>
    </row>
    <row r="7" spans="1:20" ht="15.6" x14ac:dyDescent="0.25">
      <c r="A7" s="1132"/>
      <c r="B7" s="1132"/>
      <c r="C7" s="252" t="s">
        <v>383</v>
      </c>
      <c r="D7" s="247">
        <f t="shared" ref="D7:G24" si="1">M7*$T$3</f>
        <v>72</v>
      </c>
      <c r="E7" s="247">
        <f t="shared" si="0"/>
        <v>0</v>
      </c>
      <c r="F7" s="247">
        <f t="shared" si="0"/>
        <v>72</v>
      </c>
      <c r="G7" s="247">
        <f t="shared" si="0"/>
        <v>0</v>
      </c>
      <c r="H7" s="247">
        <f t="shared" ref="H7:I24" si="2">Q7*$T$2</f>
        <v>64</v>
      </c>
      <c r="I7" s="247">
        <f t="shared" si="0"/>
        <v>0</v>
      </c>
      <c r="J7" s="181">
        <f t="shared" ref="J7:K24" si="3">SUM(D7,F7,H7)</f>
        <v>208</v>
      </c>
      <c r="K7" s="181">
        <f t="shared" si="3"/>
        <v>0</v>
      </c>
      <c r="L7" s="251"/>
      <c r="M7" s="280">
        <v>2</v>
      </c>
      <c r="N7" s="280"/>
      <c r="O7" s="280">
        <v>2</v>
      </c>
      <c r="P7" s="280"/>
      <c r="Q7" s="280">
        <v>2</v>
      </c>
      <c r="R7" s="181"/>
      <c r="S7" s="179">
        <f t="shared" ref="S7:T26" si="4">SUM(M7,O7,Q7)</f>
        <v>6</v>
      </c>
      <c r="T7" s="179">
        <f t="shared" si="4"/>
        <v>0</v>
      </c>
    </row>
    <row r="8" spans="1:20" ht="15.6" x14ac:dyDescent="0.25">
      <c r="A8" s="1132"/>
      <c r="B8" s="1132"/>
      <c r="C8" s="252" t="s">
        <v>19</v>
      </c>
      <c r="D8" s="247">
        <f t="shared" si="1"/>
        <v>72</v>
      </c>
      <c r="E8" s="247">
        <f t="shared" si="0"/>
        <v>0</v>
      </c>
      <c r="F8" s="247">
        <f t="shared" si="0"/>
        <v>36</v>
      </c>
      <c r="G8" s="247">
        <f t="shared" si="0"/>
        <v>0</v>
      </c>
      <c r="H8" s="247">
        <f t="shared" si="2"/>
        <v>0</v>
      </c>
      <c r="I8" s="247">
        <f t="shared" si="0"/>
        <v>0</v>
      </c>
      <c r="J8" s="181">
        <f t="shared" si="3"/>
        <v>108</v>
      </c>
      <c r="K8" s="181">
        <f t="shared" si="3"/>
        <v>0</v>
      </c>
      <c r="L8" s="251"/>
      <c r="M8" s="280">
        <v>2</v>
      </c>
      <c r="N8" s="280"/>
      <c r="O8" s="280">
        <v>1</v>
      </c>
      <c r="P8" s="280"/>
      <c r="Q8" s="280"/>
      <c r="R8" s="181"/>
      <c r="S8" s="179">
        <f t="shared" si="4"/>
        <v>3</v>
      </c>
      <c r="T8" s="179">
        <f t="shared" si="4"/>
        <v>0</v>
      </c>
    </row>
    <row r="9" spans="1:20" ht="15.6" x14ac:dyDescent="0.25">
      <c r="A9" s="1132"/>
      <c r="B9" s="1132"/>
      <c r="C9" s="252" t="s">
        <v>25</v>
      </c>
      <c r="D9" s="247">
        <f t="shared" si="1"/>
        <v>108</v>
      </c>
      <c r="E9" s="247">
        <f t="shared" si="0"/>
        <v>0</v>
      </c>
      <c r="F9" s="247">
        <f t="shared" si="0"/>
        <v>0</v>
      </c>
      <c r="G9" s="247">
        <f t="shared" si="0"/>
        <v>0</v>
      </c>
      <c r="H9" s="247">
        <f t="shared" si="2"/>
        <v>0</v>
      </c>
      <c r="I9" s="247">
        <f t="shared" si="0"/>
        <v>0</v>
      </c>
      <c r="J9" s="181">
        <f t="shared" si="3"/>
        <v>108</v>
      </c>
      <c r="K9" s="181">
        <f t="shared" si="3"/>
        <v>0</v>
      </c>
      <c r="L9" s="254"/>
      <c r="M9" s="181">
        <v>3</v>
      </c>
      <c r="N9" s="181"/>
      <c r="O9" s="181"/>
      <c r="P9" s="181"/>
      <c r="Q9" s="181"/>
      <c r="R9" s="181"/>
      <c r="S9" s="179">
        <f t="shared" si="4"/>
        <v>3</v>
      </c>
      <c r="T9" s="179">
        <f t="shared" si="4"/>
        <v>0</v>
      </c>
    </row>
    <row r="10" spans="1:20" x14ac:dyDescent="0.25">
      <c r="A10" s="1132"/>
      <c r="B10" s="1132"/>
      <c r="C10" s="250" t="s">
        <v>235</v>
      </c>
      <c r="D10" s="247">
        <f t="shared" si="1"/>
        <v>108</v>
      </c>
      <c r="E10" s="247">
        <f t="shared" si="0"/>
        <v>0</v>
      </c>
      <c r="F10" s="247">
        <f t="shared" si="0"/>
        <v>0</v>
      </c>
      <c r="G10" s="247">
        <f t="shared" si="0"/>
        <v>0</v>
      </c>
      <c r="H10" s="247">
        <f t="shared" si="2"/>
        <v>0</v>
      </c>
      <c r="I10" s="247">
        <f t="shared" si="0"/>
        <v>0</v>
      </c>
      <c r="J10" s="181">
        <f t="shared" si="3"/>
        <v>108</v>
      </c>
      <c r="K10" s="181">
        <f t="shared" si="3"/>
        <v>0</v>
      </c>
      <c r="L10" s="251"/>
      <c r="M10" s="181">
        <v>3</v>
      </c>
      <c r="N10" s="181"/>
      <c r="O10" s="181"/>
      <c r="P10" s="181"/>
      <c r="Q10" s="181"/>
      <c r="R10" s="181"/>
      <c r="S10" s="179">
        <f t="shared" si="4"/>
        <v>3</v>
      </c>
      <c r="T10" s="179">
        <f t="shared" si="4"/>
        <v>0</v>
      </c>
    </row>
    <row r="11" spans="1:20" x14ac:dyDescent="0.25">
      <c r="A11" s="1132"/>
      <c r="B11" s="1132"/>
      <c r="C11" s="250" t="s">
        <v>4</v>
      </c>
      <c r="D11" s="247">
        <f t="shared" si="1"/>
        <v>144</v>
      </c>
      <c r="E11" s="247">
        <f t="shared" si="0"/>
        <v>0</v>
      </c>
      <c r="F11" s="247">
        <f t="shared" si="0"/>
        <v>72</v>
      </c>
      <c r="G11" s="247">
        <f t="shared" si="0"/>
        <v>0</v>
      </c>
      <c r="H11" s="247">
        <f t="shared" si="2"/>
        <v>64</v>
      </c>
      <c r="I11" s="247">
        <f t="shared" si="0"/>
        <v>0</v>
      </c>
      <c r="J11" s="181">
        <f t="shared" si="3"/>
        <v>280</v>
      </c>
      <c r="K11" s="181">
        <f t="shared" si="3"/>
        <v>0</v>
      </c>
      <c r="L11" s="251"/>
      <c r="M11" s="181">
        <v>4</v>
      </c>
      <c r="N11" s="181"/>
      <c r="O11" s="181">
        <v>2</v>
      </c>
      <c r="P11" s="181"/>
      <c r="Q11" s="181">
        <v>2</v>
      </c>
      <c r="R11" s="181"/>
      <c r="S11" s="179">
        <f t="shared" si="4"/>
        <v>8</v>
      </c>
      <c r="T11" s="179">
        <f t="shared" si="4"/>
        <v>0</v>
      </c>
    </row>
    <row r="12" spans="1:20" x14ac:dyDescent="0.25">
      <c r="A12" s="1132"/>
      <c r="B12" s="1132"/>
      <c r="C12" s="250" t="s">
        <v>384</v>
      </c>
      <c r="D12" s="247">
        <f t="shared" si="1"/>
        <v>36</v>
      </c>
      <c r="E12" s="247">
        <f t="shared" si="0"/>
        <v>0</v>
      </c>
      <c r="F12" s="247">
        <f t="shared" si="0"/>
        <v>36</v>
      </c>
      <c r="G12" s="247">
        <f t="shared" si="0"/>
        <v>0</v>
      </c>
      <c r="H12" s="247">
        <f t="shared" si="2"/>
        <v>32</v>
      </c>
      <c r="I12" s="247">
        <f t="shared" si="0"/>
        <v>0</v>
      </c>
      <c r="J12" s="181">
        <f t="shared" si="3"/>
        <v>104</v>
      </c>
      <c r="K12" s="181">
        <f t="shared" si="3"/>
        <v>0</v>
      </c>
      <c r="L12" s="254"/>
      <c r="M12" s="181">
        <v>1</v>
      </c>
      <c r="N12" s="181"/>
      <c r="O12" s="181">
        <v>1</v>
      </c>
      <c r="P12" s="181"/>
      <c r="Q12" s="181">
        <v>1</v>
      </c>
      <c r="R12" s="181"/>
      <c r="S12" s="179">
        <f t="shared" si="4"/>
        <v>3</v>
      </c>
      <c r="T12" s="179">
        <f t="shared" si="4"/>
        <v>0</v>
      </c>
    </row>
    <row r="13" spans="1:20" ht="15.6" x14ac:dyDescent="0.25">
      <c r="A13" s="1141" t="s">
        <v>402</v>
      </c>
      <c r="B13" s="1142"/>
      <c r="C13" s="252" t="s">
        <v>383</v>
      </c>
      <c r="D13" s="279">
        <f>M13*$T$3</f>
        <v>0</v>
      </c>
      <c r="E13" s="279">
        <f>N13*$T$3</f>
        <v>0</v>
      </c>
      <c r="F13" s="279">
        <f>O13*$T$3</f>
        <v>18</v>
      </c>
      <c r="G13" s="279">
        <f>P13*$T$3</f>
        <v>0</v>
      </c>
      <c r="H13" s="279">
        <f>Q13*$T$2</f>
        <v>16</v>
      </c>
      <c r="I13" s="279">
        <f>R13*$T$3</f>
        <v>0</v>
      </c>
      <c r="J13" s="181">
        <f t="shared" si="3"/>
        <v>34</v>
      </c>
      <c r="K13" s="181">
        <f t="shared" si="3"/>
        <v>0</v>
      </c>
      <c r="L13" s="254"/>
      <c r="M13" s="181"/>
      <c r="N13" s="181"/>
      <c r="O13" s="128">
        <v>0.5</v>
      </c>
      <c r="P13" s="128"/>
      <c r="Q13" s="128">
        <v>0.5</v>
      </c>
      <c r="R13" s="181"/>
      <c r="S13" s="180">
        <f t="shared" si="4"/>
        <v>1</v>
      </c>
      <c r="T13" s="272">
        <f t="shared" si="4"/>
        <v>0</v>
      </c>
    </row>
    <row r="14" spans="1:20" ht="15.6" x14ac:dyDescent="0.25">
      <c r="A14" s="1143"/>
      <c r="B14" s="1144"/>
      <c r="C14" s="252" t="s">
        <v>7</v>
      </c>
      <c r="D14" s="317"/>
      <c r="E14" s="317"/>
      <c r="F14" s="317">
        <f>O14*$T$3</f>
        <v>36</v>
      </c>
      <c r="G14" s="317"/>
      <c r="H14" s="317">
        <f>Q14*$T$2</f>
        <v>32</v>
      </c>
      <c r="I14" s="317"/>
      <c r="J14" s="181"/>
      <c r="K14" s="181"/>
      <c r="L14" s="254"/>
      <c r="M14" s="181">
        <v>0</v>
      </c>
      <c r="N14" s="181"/>
      <c r="O14" s="128">
        <v>1</v>
      </c>
      <c r="P14" s="128"/>
      <c r="Q14" s="128">
        <v>1</v>
      </c>
      <c r="R14" s="181"/>
      <c r="S14" s="180">
        <f t="shared" si="4"/>
        <v>2</v>
      </c>
      <c r="T14" s="316">
        <f t="shared" si="4"/>
        <v>0</v>
      </c>
    </row>
    <row r="15" spans="1:20" ht="15.6" x14ac:dyDescent="0.25">
      <c r="A15" s="1145"/>
      <c r="B15" s="1146"/>
      <c r="C15" s="252" t="s">
        <v>19</v>
      </c>
      <c r="D15" s="247">
        <f t="shared" si="1"/>
        <v>36</v>
      </c>
      <c r="E15" s="247">
        <f t="shared" si="0"/>
        <v>0</v>
      </c>
      <c r="F15" s="247">
        <f t="shared" si="0"/>
        <v>72</v>
      </c>
      <c r="G15" s="247">
        <f t="shared" si="0"/>
        <v>0</v>
      </c>
      <c r="H15" s="247">
        <f t="shared" si="2"/>
        <v>96</v>
      </c>
      <c r="I15" s="247">
        <f t="shared" si="0"/>
        <v>0</v>
      </c>
      <c r="J15" s="181">
        <f t="shared" si="3"/>
        <v>204</v>
      </c>
      <c r="K15" s="181">
        <f t="shared" si="3"/>
        <v>0</v>
      </c>
      <c r="L15" s="254"/>
      <c r="M15" s="253">
        <v>1</v>
      </c>
      <c r="N15" s="181"/>
      <c r="O15" s="128">
        <v>2</v>
      </c>
      <c r="P15" s="128"/>
      <c r="Q15" s="128">
        <v>3</v>
      </c>
      <c r="R15" s="181"/>
      <c r="S15" s="180">
        <f t="shared" si="4"/>
        <v>6</v>
      </c>
      <c r="T15" s="179">
        <f t="shared" si="4"/>
        <v>0</v>
      </c>
    </row>
    <row r="16" spans="1:20" ht="33.75" customHeight="1" x14ac:dyDescent="0.25">
      <c r="A16" s="1133" t="s">
        <v>403</v>
      </c>
      <c r="B16" s="281" t="s">
        <v>309</v>
      </c>
      <c r="C16" s="256" t="s">
        <v>261</v>
      </c>
      <c r="D16" s="257">
        <f t="shared" si="1"/>
        <v>18</v>
      </c>
      <c r="E16" s="257">
        <f t="shared" si="1"/>
        <v>0</v>
      </c>
      <c r="F16" s="257">
        <f t="shared" si="1"/>
        <v>0</v>
      </c>
      <c r="G16" s="257">
        <f t="shared" si="1"/>
        <v>0</v>
      </c>
      <c r="H16" s="257">
        <f t="shared" si="2"/>
        <v>0</v>
      </c>
      <c r="I16" s="257">
        <f t="shared" si="2"/>
        <v>0</v>
      </c>
      <c r="J16" s="257">
        <f t="shared" si="3"/>
        <v>18</v>
      </c>
      <c r="K16" s="257">
        <f t="shared" si="3"/>
        <v>0</v>
      </c>
      <c r="L16" s="254"/>
      <c r="M16" s="258">
        <v>0.5</v>
      </c>
      <c r="N16" s="258"/>
      <c r="O16" s="258"/>
      <c r="P16" s="258"/>
      <c r="Q16" s="258"/>
      <c r="R16" s="258"/>
      <c r="S16" s="257">
        <f t="shared" si="4"/>
        <v>0.5</v>
      </c>
      <c r="T16" s="257">
        <f t="shared" si="4"/>
        <v>0</v>
      </c>
    </row>
    <row r="17" spans="1:20" ht="29.25" customHeight="1" x14ac:dyDescent="0.25">
      <c r="A17" s="1134"/>
      <c r="B17" s="281" t="s">
        <v>404</v>
      </c>
      <c r="C17" s="256" t="s">
        <v>263</v>
      </c>
      <c r="D17" s="257">
        <f t="shared" si="1"/>
        <v>0</v>
      </c>
      <c r="E17" s="257">
        <f t="shared" si="1"/>
        <v>0</v>
      </c>
      <c r="F17" s="257">
        <f t="shared" si="1"/>
        <v>0</v>
      </c>
      <c r="G17" s="257">
        <f t="shared" si="1"/>
        <v>0</v>
      </c>
      <c r="H17" s="257">
        <f t="shared" si="2"/>
        <v>16</v>
      </c>
      <c r="I17" s="257">
        <f t="shared" si="2"/>
        <v>0</v>
      </c>
      <c r="J17" s="257">
        <f t="shared" si="3"/>
        <v>16</v>
      </c>
      <c r="K17" s="257">
        <f t="shared" si="3"/>
        <v>0</v>
      </c>
      <c r="L17" s="254"/>
      <c r="M17" s="258"/>
      <c r="N17" s="258"/>
      <c r="O17" s="258"/>
      <c r="P17" s="258"/>
      <c r="Q17" s="258">
        <v>0.5</v>
      </c>
      <c r="R17" s="258"/>
      <c r="S17" s="257">
        <f t="shared" si="4"/>
        <v>0.5</v>
      </c>
      <c r="T17" s="257">
        <f t="shared" si="4"/>
        <v>0</v>
      </c>
    </row>
    <row r="18" spans="1:20" ht="25.5" customHeight="1" x14ac:dyDescent="0.25">
      <c r="A18" s="1134"/>
      <c r="B18" s="281" t="s">
        <v>405</v>
      </c>
      <c r="C18" s="256" t="s">
        <v>265</v>
      </c>
      <c r="D18" s="257">
        <f t="shared" si="1"/>
        <v>0</v>
      </c>
      <c r="E18" s="257">
        <f t="shared" si="1"/>
        <v>0</v>
      </c>
      <c r="F18" s="257">
        <f t="shared" si="1"/>
        <v>0</v>
      </c>
      <c r="G18" s="257">
        <f t="shared" si="1"/>
        <v>0</v>
      </c>
      <c r="H18" s="257">
        <f t="shared" si="2"/>
        <v>64</v>
      </c>
      <c r="I18" s="257">
        <f t="shared" si="2"/>
        <v>0</v>
      </c>
      <c r="J18" s="257">
        <f t="shared" si="3"/>
        <v>64</v>
      </c>
      <c r="K18" s="257">
        <f t="shared" si="3"/>
        <v>0</v>
      </c>
      <c r="L18" s="254"/>
      <c r="M18" s="258"/>
      <c r="N18" s="258"/>
      <c r="O18" s="258"/>
      <c r="P18" s="258"/>
      <c r="Q18" s="258">
        <v>2</v>
      </c>
      <c r="R18" s="258"/>
      <c r="S18" s="257">
        <f t="shared" si="4"/>
        <v>2</v>
      </c>
      <c r="T18" s="257">
        <f t="shared" si="4"/>
        <v>0</v>
      </c>
    </row>
    <row r="19" spans="1:20" ht="15" customHeight="1" x14ac:dyDescent="0.25">
      <c r="A19" s="1134"/>
      <c r="B19" s="1136" t="s">
        <v>385</v>
      </c>
      <c r="C19" s="260" t="s">
        <v>267</v>
      </c>
      <c r="D19" s="257">
        <f t="shared" si="1"/>
        <v>36</v>
      </c>
      <c r="E19" s="257">
        <f t="shared" si="1"/>
        <v>0</v>
      </c>
      <c r="F19" s="257">
        <f t="shared" si="1"/>
        <v>36</v>
      </c>
      <c r="G19" s="257">
        <f t="shared" si="1"/>
        <v>0</v>
      </c>
      <c r="H19" s="257">
        <f t="shared" si="2"/>
        <v>16</v>
      </c>
      <c r="I19" s="257">
        <f t="shared" si="2"/>
        <v>0</v>
      </c>
      <c r="J19" s="257">
        <f t="shared" si="3"/>
        <v>88</v>
      </c>
      <c r="K19" s="257">
        <f t="shared" si="3"/>
        <v>0</v>
      </c>
      <c r="L19" s="254"/>
      <c r="M19" s="262">
        <v>1</v>
      </c>
      <c r="N19" s="257"/>
      <c r="O19" s="257">
        <v>1</v>
      </c>
      <c r="P19" s="257"/>
      <c r="Q19" s="257">
        <v>0.5</v>
      </c>
      <c r="R19" s="257"/>
      <c r="S19" s="257">
        <f t="shared" si="4"/>
        <v>2.5</v>
      </c>
      <c r="T19" s="257">
        <f t="shared" si="4"/>
        <v>0</v>
      </c>
    </row>
    <row r="20" spans="1:20" ht="15" x14ac:dyDescent="0.25">
      <c r="A20" s="1134"/>
      <c r="B20" s="1137"/>
      <c r="C20" s="260" t="s">
        <v>268</v>
      </c>
      <c r="D20" s="257">
        <f t="shared" si="1"/>
        <v>36</v>
      </c>
      <c r="E20" s="257">
        <f t="shared" si="1"/>
        <v>0</v>
      </c>
      <c r="F20" s="257">
        <f t="shared" si="1"/>
        <v>36</v>
      </c>
      <c r="G20" s="257">
        <f t="shared" si="1"/>
        <v>0</v>
      </c>
      <c r="H20" s="257">
        <f t="shared" si="2"/>
        <v>16</v>
      </c>
      <c r="I20" s="257">
        <f t="shared" si="2"/>
        <v>0</v>
      </c>
      <c r="J20" s="257">
        <f t="shared" si="3"/>
        <v>88</v>
      </c>
      <c r="K20" s="257">
        <f t="shared" si="3"/>
        <v>0</v>
      </c>
      <c r="L20" s="254"/>
      <c r="M20" s="262">
        <v>1</v>
      </c>
      <c r="N20" s="257"/>
      <c r="O20" s="257">
        <v>1</v>
      </c>
      <c r="P20" s="257"/>
      <c r="Q20" s="257">
        <v>0.5</v>
      </c>
      <c r="R20" s="257"/>
      <c r="S20" s="257">
        <f t="shared" si="4"/>
        <v>2.5</v>
      </c>
      <c r="T20" s="257">
        <f t="shared" si="4"/>
        <v>0</v>
      </c>
    </row>
    <row r="21" spans="1:20" ht="15.75" customHeight="1" x14ac:dyDescent="0.25">
      <c r="A21" s="1134"/>
      <c r="B21" s="1136" t="s">
        <v>386</v>
      </c>
      <c r="C21" s="260" t="s">
        <v>387</v>
      </c>
      <c r="D21" s="257">
        <f t="shared" si="1"/>
        <v>36</v>
      </c>
      <c r="E21" s="257">
        <f t="shared" si="1"/>
        <v>0</v>
      </c>
      <c r="F21" s="257">
        <f t="shared" si="1"/>
        <v>0</v>
      </c>
      <c r="G21" s="257">
        <f t="shared" si="1"/>
        <v>0</v>
      </c>
      <c r="H21" s="257">
        <f t="shared" si="2"/>
        <v>0</v>
      </c>
      <c r="I21" s="257">
        <f t="shared" si="2"/>
        <v>0</v>
      </c>
      <c r="J21" s="257">
        <f t="shared" si="3"/>
        <v>36</v>
      </c>
      <c r="K21" s="257">
        <f t="shared" si="3"/>
        <v>0</v>
      </c>
      <c r="L21" s="254"/>
      <c r="M21" s="257">
        <v>1</v>
      </c>
      <c r="N21" s="257"/>
      <c r="O21" s="257"/>
      <c r="P21" s="257"/>
      <c r="Q21" s="257"/>
      <c r="R21" s="257"/>
      <c r="S21" s="257">
        <f t="shared" si="4"/>
        <v>1</v>
      </c>
      <c r="T21" s="257">
        <f t="shared" si="4"/>
        <v>0</v>
      </c>
    </row>
    <row r="22" spans="1:20" ht="15" x14ac:dyDescent="0.25">
      <c r="A22" s="1134"/>
      <c r="B22" s="1137"/>
      <c r="C22" s="260" t="s">
        <v>388</v>
      </c>
      <c r="D22" s="257">
        <f t="shared" si="1"/>
        <v>36</v>
      </c>
      <c r="E22" s="257">
        <f t="shared" si="1"/>
        <v>0</v>
      </c>
      <c r="F22" s="257">
        <f t="shared" si="1"/>
        <v>36</v>
      </c>
      <c r="G22" s="257">
        <f t="shared" si="1"/>
        <v>0</v>
      </c>
      <c r="H22" s="257">
        <f t="shared" si="2"/>
        <v>32</v>
      </c>
      <c r="I22" s="257">
        <f t="shared" si="2"/>
        <v>0</v>
      </c>
      <c r="J22" s="257">
        <f t="shared" si="3"/>
        <v>104</v>
      </c>
      <c r="K22" s="257">
        <f t="shared" si="3"/>
        <v>0</v>
      </c>
      <c r="L22" s="254"/>
      <c r="M22" s="257">
        <v>1</v>
      </c>
      <c r="N22" s="257"/>
      <c r="O22" s="257">
        <v>1</v>
      </c>
      <c r="P22" s="257"/>
      <c r="Q22" s="257">
        <v>1</v>
      </c>
      <c r="R22" s="257"/>
      <c r="S22" s="257">
        <f t="shared" si="4"/>
        <v>3</v>
      </c>
      <c r="T22" s="257">
        <f t="shared" si="4"/>
        <v>0</v>
      </c>
    </row>
    <row r="23" spans="1:20" ht="21.75" customHeight="1" x14ac:dyDescent="0.25">
      <c r="A23" s="1134"/>
      <c r="B23" s="282" t="s">
        <v>406</v>
      </c>
      <c r="C23" s="260" t="s">
        <v>390</v>
      </c>
      <c r="D23" s="257">
        <f t="shared" si="1"/>
        <v>36</v>
      </c>
      <c r="E23" s="257">
        <f t="shared" si="1"/>
        <v>0</v>
      </c>
      <c r="F23" s="257">
        <f t="shared" si="1"/>
        <v>36</v>
      </c>
      <c r="G23" s="257">
        <f t="shared" si="1"/>
        <v>0</v>
      </c>
      <c r="H23" s="257">
        <f t="shared" si="2"/>
        <v>0</v>
      </c>
      <c r="I23" s="257">
        <f t="shared" si="2"/>
        <v>0</v>
      </c>
      <c r="J23" s="257">
        <f t="shared" si="3"/>
        <v>72</v>
      </c>
      <c r="K23" s="257">
        <f t="shared" si="3"/>
        <v>0</v>
      </c>
      <c r="L23" s="254"/>
      <c r="M23" s="262">
        <v>1</v>
      </c>
      <c r="N23" s="257"/>
      <c r="O23" s="257">
        <v>1</v>
      </c>
      <c r="P23" s="257"/>
      <c r="Q23" s="261"/>
      <c r="R23" s="257"/>
      <c r="S23" s="257">
        <f t="shared" si="4"/>
        <v>2</v>
      </c>
      <c r="T23" s="257">
        <f t="shared" si="4"/>
        <v>0</v>
      </c>
    </row>
    <row r="24" spans="1:20" ht="15" customHeight="1" x14ac:dyDescent="0.25">
      <c r="A24" s="1134"/>
      <c r="B24" s="1138" t="s">
        <v>391</v>
      </c>
      <c r="C24" s="263" t="s">
        <v>392</v>
      </c>
      <c r="D24" s="264">
        <f t="shared" si="1"/>
        <v>144</v>
      </c>
      <c r="E24" s="181">
        <f t="shared" si="1"/>
        <v>0</v>
      </c>
      <c r="F24" s="181">
        <f t="shared" si="1"/>
        <v>72</v>
      </c>
      <c r="G24" s="181">
        <f t="shared" si="1"/>
        <v>0</v>
      </c>
      <c r="H24" s="181">
        <f t="shared" si="2"/>
        <v>32</v>
      </c>
      <c r="I24" s="181">
        <f t="shared" si="2"/>
        <v>0</v>
      </c>
      <c r="J24" s="181">
        <f t="shared" si="3"/>
        <v>248</v>
      </c>
      <c r="K24" s="181">
        <f t="shared" si="3"/>
        <v>0</v>
      </c>
      <c r="L24" s="244"/>
      <c r="M24" s="181">
        <v>4</v>
      </c>
      <c r="N24" s="181"/>
      <c r="O24" s="280">
        <v>2</v>
      </c>
      <c r="P24" s="181"/>
      <c r="Q24" s="181">
        <v>1</v>
      </c>
      <c r="R24" s="181"/>
      <c r="S24" s="206">
        <f t="shared" si="4"/>
        <v>7</v>
      </c>
      <c r="T24" s="179">
        <f t="shared" si="4"/>
        <v>0</v>
      </c>
    </row>
    <row r="25" spans="1:20" ht="15" customHeight="1" x14ac:dyDescent="0.25">
      <c r="A25" s="1134"/>
      <c r="B25" s="1139"/>
      <c r="C25" s="263" t="s">
        <v>393</v>
      </c>
      <c r="D25" s="264">
        <f t="shared" ref="D25:G31" si="5">M25*$T$3</f>
        <v>0</v>
      </c>
      <c r="E25" s="181">
        <f t="shared" si="5"/>
        <v>36</v>
      </c>
      <c r="F25" s="181">
        <f t="shared" si="5"/>
        <v>0</v>
      </c>
      <c r="G25" s="181">
        <f t="shared" si="5"/>
        <v>0</v>
      </c>
      <c r="H25" s="181">
        <f t="shared" ref="H25:I31" si="6">Q25*$T$2</f>
        <v>0</v>
      </c>
      <c r="I25" s="181">
        <f t="shared" si="6"/>
        <v>0</v>
      </c>
      <c r="J25" s="181">
        <f t="shared" ref="J25:K31" si="7">SUM(D25,F25,H25)</f>
        <v>0</v>
      </c>
      <c r="K25" s="181">
        <f t="shared" si="7"/>
        <v>36</v>
      </c>
      <c r="L25" s="244"/>
      <c r="M25" s="181"/>
      <c r="N25" s="181">
        <v>1</v>
      </c>
      <c r="O25" s="181"/>
      <c r="P25" s="181"/>
      <c r="Q25" s="181"/>
      <c r="R25" s="181"/>
      <c r="S25" s="206">
        <f t="shared" si="4"/>
        <v>0</v>
      </c>
      <c r="T25" s="179">
        <f t="shared" si="4"/>
        <v>1</v>
      </c>
    </row>
    <row r="26" spans="1:20" ht="15" customHeight="1" x14ac:dyDescent="0.25">
      <c r="A26" s="1134"/>
      <c r="B26" s="1139"/>
      <c r="C26" s="263" t="s">
        <v>394</v>
      </c>
      <c r="D26" s="264">
        <f t="shared" si="5"/>
        <v>0</v>
      </c>
      <c r="E26" s="181">
        <f t="shared" si="5"/>
        <v>144</v>
      </c>
      <c r="F26" s="181">
        <f t="shared" si="5"/>
        <v>0</v>
      </c>
      <c r="G26" s="181">
        <f t="shared" si="5"/>
        <v>0</v>
      </c>
      <c r="H26" s="181">
        <f t="shared" si="6"/>
        <v>0</v>
      </c>
      <c r="I26" s="181">
        <f t="shared" si="6"/>
        <v>0</v>
      </c>
      <c r="J26" s="181">
        <f t="shared" si="7"/>
        <v>0</v>
      </c>
      <c r="K26" s="181">
        <f t="shared" si="7"/>
        <v>144</v>
      </c>
      <c r="L26" s="244"/>
      <c r="M26" s="181"/>
      <c r="N26" s="280">
        <v>4</v>
      </c>
      <c r="O26" s="181"/>
      <c r="P26" s="280"/>
      <c r="Q26" s="280"/>
      <c r="R26" s="280"/>
      <c r="S26" s="206">
        <f t="shared" si="4"/>
        <v>0</v>
      </c>
      <c r="T26" s="179">
        <f t="shared" si="4"/>
        <v>4</v>
      </c>
    </row>
    <row r="27" spans="1:20" ht="15" customHeight="1" x14ac:dyDescent="0.25">
      <c r="A27" s="1135"/>
      <c r="B27" s="1140"/>
      <c r="C27" s="263" t="s">
        <v>395</v>
      </c>
      <c r="D27" s="264">
        <f t="shared" si="5"/>
        <v>0</v>
      </c>
      <c r="E27" s="181">
        <f t="shared" si="5"/>
        <v>0</v>
      </c>
      <c r="F27" s="181">
        <f t="shared" si="5"/>
        <v>0</v>
      </c>
      <c r="G27" s="181">
        <f t="shared" si="5"/>
        <v>630</v>
      </c>
      <c r="H27" s="181">
        <f t="shared" si="6"/>
        <v>0</v>
      </c>
      <c r="I27" s="181">
        <f t="shared" si="6"/>
        <v>560</v>
      </c>
      <c r="J27" s="181">
        <f t="shared" si="7"/>
        <v>0</v>
      </c>
      <c r="K27" s="181">
        <f t="shared" si="7"/>
        <v>1190</v>
      </c>
      <c r="L27" s="244"/>
      <c r="M27" s="181"/>
      <c r="N27" s="181"/>
      <c r="O27" s="181"/>
      <c r="P27" s="181">
        <v>17.5</v>
      </c>
      <c r="Q27" s="181"/>
      <c r="R27" s="181">
        <v>17.5</v>
      </c>
      <c r="S27" s="206">
        <f t="shared" ref="S27:S32" si="8">SUM(M27,O27,Q27)</f>
        <v>0</v>
      </c>
      <c r="T27" s="179">
        <f t="shared" ref="T27:T32" si="9">SUM(N27,P27,R27)</f>
        <v>35</v>
      </c>
    </row>
    <row r="28" spans="1:20" ht="15" customHeight="1" x14ac:dyDescent="0.25">
      <c r="A28" s="1147" t="s">
        <v>407</v>
      </c>
      <c r="B28" s="1148" t="s">
        <v>385</v>
      </c>
      <c r="C28" s="263" t="s">
        <v>267</v>
      </c>
      <c r="D28" s="264">
        <f t="shared" si="5"/>
        <v>36</v>
      </c>
      <c r="E28" s="181">
        <f t="shared" si="5"/>
        <v>0</v>
      </c>
      <c r="F28" s="181">
        <f t="shared" si="5"/>
        <v>0</v>
      </c>
      <c r="G28" s="181">
        <f t="shared" si="5"/>
        <v>0</v>
      </c>
      <c r="H28" s="181">
        <f t="shared" si="6"/>
        <v>0</v>
      </c>
      <c r="I28" s="181">
        <f t="shared" si="6"/>
        <v>0</v>
      </c>
      <c r="J28" s="181">
        <f t="shared" si="7"/>
        <v>36</v>
      </c>
      <c r="K28" s="181">
        <f t="shared" si="7"/>
        <v>0</v>
      </c>
      <c r="L28" s="244"/>
      <c r="M28" s="181">
        <v>1</v>
      </c>
      <c r="N28" s="181"/>
      <c r="O28" s="181"/>
      <c r="P28" s="181"/>
      <c r="Q28" s="181"/>
      <c r="R28" s="181"/>
      <c r="S28" s="206">
        <f t="shared" si="8"/>
        <v>1</v>
      </c>
      <c r="T28" s="272">
        <f t="shared" si="9"/>
        <v>0</v>
      </c>
    </row>
    <row r="29" spans="1:20" ht="16.5" customHeight="1" x14ac:dyDescent="0.25">
      <c r="A29" s="1147"/>
      <c r="B29" s="1148"/>
      <c r="C29" s="263" t="s">
        <v>268</v>
      </c>
      <c r="D29" s="264">
        <f t="shared" si="5"/>
        <v>18</v>
      </c>
      <c r="E29" s="181">
        <f t="shared" si="5"/>
        <v>0</v>
      </c>
      <c r="F29" s="181">
        <f t="shared" si="5"/>
        <v>0</v>
      </c>
      <c r="G29" s="181">
        <f t="shared" si="5"/>
        <v>0</v>
      </c>
      <c r="H29" s="181">
        <f t="shared" si="6"/>
        <v>0</v>
      </c>
      <c r="I29" s="181">
        <f t="shared" si="6"/>
        <v>0</v>
      </c>
      <c r="J29" s="181">
        <f t="shared" si="7"/>
        <v>18</v>
      </c>
      <c r="K29" s="181">
        <f t="shared" si="7"/>
        <v>0</v>
      </c>
      <c r="L29" s="244"/>
      <c r="M29" s="181">
        <v>0.5</v>
      </c>
      <c r="N29" s="181"/>
      <c r="O29" s="181"/>
      <c r="P29" s="181"/>
      <c r="Q29" s="181"/>
      <c r="R29" s="181"/>
      <c r="S29" s="206">
        <f t="shared" si="8"/>
        <v>0.5</v>
      </c>
      <c r="T29" s="272">
        <f t="shared" si="9"/>
        <v>0</v>
      </c>
    </row>
    <row r="30" spans="1:20" ht="15.6" x14ac:dyDescent="0.25">
      <c r="A30" s="1147"/>
      <c r="B30" s="283" t="s">
        <v>406</v>
      </c>
      <c r="C30" s="263" t="s">
        <v>390</v>
      </c>
      <c r="D30" s="264">
        <f t="shared" si="5"/>
        <v>0</v>
      </c>
      <c r="E30" s="181">
        <f t="shared" si="5"/>
        <v>0</v>
      </c>
      <c r="F30" s="181">
        <f t="shared" si="5"/>
        <v>0</v>
      </c>
      <c r="G30" s="181">
        <f t="shared" si="5"/>
        <v>0</v>
      </c>
      <c r="H30" s="181">
        <f t="shared" si="6"/>
        <v>16</v>
      </c>
      <c r="I30" s="181">
        <f t="shared" si="6"/>
        <v>0</v>
      </c>
      <c r="J30" s="181">
        <f t="shared" si="7"/>
        <v>16</v>
      </c>
      <c r="K30" s="181">
        <f t="shared" si="7"/>
        <v>0</v>
      </c>
      <c r="L30" s="244"/>
      <c r="M30" s="181"/>
      <c r="N30" s="181"/>
      <c r="O30" s="181"/>
      <c r="P30" s="181"/>
      <c r="Q30" s="181">
        <v>0.5</v>
      </c>
      <c r="R30" s="181"/>
      <c r="S30" s="206">
        <f t="shared" si="8"/>
        <v>0.5</v>
      </c>
      <c r="T30" s="272">
        <f t="shared" si="9"/>
        <v>0</v>
      </c>
    </row>
    <row r="31" spans="1:20" ht="16.5" customHeight="1" x14ac:dyDescent="0.25">
      <c r="A31" s="1147"/>
      <c r="B31" s="283" t="s">
        <v>408</v>
      </c>
      <c r="C31" s="263" t="s">
        <v>394</v>
      </c>
      <c r="D31" s="264">
        <f t="shared" si="5"/>
        <v>0</v>
      </c>
      <c r="E31" s="181">
        <f t="shared" si="5"/>
        <v>36</v>
      </c>
      <c r="F31" s="181">
        <f t="shared" si="5"/>
        <v>0</v>
      </c>
      <c r="G31" s="181">
        <f t="shared" si="5"/>
        <v>72</v>
      </c>
      <c r="H31" s="181">
        <f t="shared" si="6"/>
        <v>0</v>
      </c>
      <c r="I31" s="181">
        <f t="shared" si="6"/>
        <v>64</v>
      </c>
      <c r="J31" s="181">
        <f t="shared" si="7"/>
        <v>0</v>
      </c>
      <c r="K31" s="181">
        <f t="shared" si="7"/>
        <v>172</v>
      </c>
      <c r="L31" s="244"/>
      <c r="M31" s="181"/>
      <c r="N31" s="181">
        <v>1</v>
      </c>
      <c r="O31" s="181"/>
      <c r="P31" s="181">
        <v>2</v>
      </c>
      <c r="Q31" s="181"/>
      <c r="R31" s="181">
        <v>2</v>
      </c>
      <c r="S31" s="206">
        <f t="shared" si="8"/>
        <v>0</v>
      </c>
      <c r="T31" s="272">
        <f t="shared" si="9"/>
        <v>5</v>
      </c>
    </row>
    <row r="32" spans="1:20" ht="16.5" customHeight="1" x14ac:dyDescent="0.25">
      <c r="A32" s="1156" t="s">
        <v>396</v>
      </c>
      <c r="B32" s="1157"/>
      <c r="C32" s="1158"/>
      <c r="D32" s="266"/>
      <c r="E32" s="179">
        <v>140</v>
      </c>
      <c r="F32" s="179"/>
      <c r="G32" s="179">
        <v>140</v>
      </c>
      <c r="H32" s="179"/>
      <c r="I32" s="179"/>
      <c r="J32" s="179"/>
      <c r="K32" s="179">
        <f>SUM(D32:J32)</f>
        <v>280</v>
      </c>
      <c r="M32" s="188"/>
      <c r="N32" s="179">
        <v>140</v>
      </c>
      <c r="O32" s="179"/>
      <c r="P32" s="179">
        <v>140</v>
      </c>
      <c r="Q32" s="188"/>
      <c r="R32" s="188"/>
      <c r="S32" s="206">
        <f t="shared" si="8"/>
        <v>0</v>
      </c>
      <c r="T32" s="272">
        <f t="shared" si="9"/>
        <v>280</v>
      </c>
    </row>
    <row r="33" spans="1:20" ht="16.5" customHeight="1" x14ac:dyDescent="0.25">
      <c r="A33" s="1159" t="s">
        <v>375</v>
      </c>
      <c r="B33" s="1160"/>
      <c r="C33" s="1161"/>
      <c r="D33" s="267">
        <f>SUM(D16:D31)</f>
        <v>396</v>
      </c>
      <c r="E33" s="267">
        <f t="shared" ref="E33:K33" si="10">SUM(E16:E31)</f>
        <v>216</v>
      </c>
      <c r="F33" s="267">
        <f t="shared" si="10"/>
        <v>216</v>
      </c>
      <c r="G33" s="267">
        <f t="shared" si="10"/>
        <v>702</v>
      </c>
      <c r="H33" s="267">
        <f t="shared" si="10"/>
        <v>192</v>
      </c>
      <c r="I33" s="267">
        <f t="shared" si="10"/>
        <v>624</v>
      </c>
      <c r="J33" s="267">
        <f t="shared" si="10"/>
        <v>804</v>
      </c>
      <c r="K33" s="267">
        <f t="shared" si="10"/>
        <v>1542</v>
      </c>
      <c r="M33" s="172">
        <f t="shared" ref="M33:R33" si="11">SUM(M6:M31)</f>
        <v>29</v>
      </c>
      <c r="N33" s="172">
        <f t="shared" si="11"/>
        <v>6</v>
      </c>
      <c r="O33" s="172">
        <f t="shared" si="11"/>
        <v>16.5</v>
      </c>
      <c r="P33" s="172">
        <f t="shared" si="11"/>
        <v>19.5</v>
      </c>
      <c r="Q33" s="172">
        <f t="shared" si="11"/>
        <v>15.5</v>
      </c>
      <c r="R33" s="172">
        <f t="shared" si="11"/>
        <v>19.5</v>
      </c>
      <c r="S33" s="1149" t="s">
        <v>397</v>
      </c>
      <c r="T33" s="1150"/>
    </row>
    <row r="34" spans="1:20" ht="15.6" x14ac:dyDescent="0.25">
      <c r="B34" s="268"/>
      <c r="C34" s="269"/>
      <c r="D34" s="270"/>
      <c r="E34" s="271"/>
      <c r="F34" s="271"/>
      <c r="G34" s="271"/>
      <c r="H34" s="271"/>
      <c r="I34" s="271"/>
      <c r="J34" s="271"/>
      <c r="K34" s="271"/>
      <c r="M34" s="1151">
        <f>SUM(M33:N33)</f>
        <v>35</v>
      </c>
      <c r="N34" s="1151"/>
      <c r="O34" s="1151">
        <f>SUM(O33:P33)</f>
        <v>36</v>
      </c>
      <c r="P34" s="1151"/>
      <c r="Q34" s="1151">
        <f>SUM(Q33:R33)</f>
        <v>35</v>
      </c>
      <c r="R34" s="1151"/>
      <c r="S34" s="1152">
        <f>AVERAGE(M34:R34)</f>
        <v>35.333333333333336</v>
      </c>
      <c r="T34" s="1153"/>
    </row>
    <row r="35" spans="1:20" ht="15.6" x14ac:dyDescent="0.25">
      <c r="B35" s="268"/>
      <c r="C35" s="269"/>
      <c r="D35" s="270"/>
      <c r="E35" s="271"/>
      <c r="F35" s="271"/>
      <c r="G35" s="271"/>
      <c r="H35" s="271"/>
      <c r="I35" s="271"/>
      <c r="J35" s="271"/>
      <c r="K35" s="271"/>
      <c r="M35" s="271"/>
      <c r="N35" s="271"/>
      <c r="O35" s="271"/>
      <c r="P35" s="271"/>
      <c r="Q35" s="271"/>
      <c r="R35" s="271"/>
      <c r="S35" s="271"/>
      <c r="T35" s="271"/>
    </row>
    <row r="36" spans="1:20" ht="15.6" x14ac:dyDescent="0.25">
      <c r="B36" s="268"/>
      <c r="C36" s="269"/>
      <c r="D36" s="270"/>
      <c r="E36" s="271"/>
      <c r="F36" s="271"/>
      <c r="G36" s="271"/>
      <c r="H36" s="271"/>
      <c r="I36" s="271"/>
      <c r="J36" s="271"/>
      <c r="K36" s="271"/>
      <c r="M36" s="1130" t="s">
        <v>90</v>
      </c>
      <c r="N36" s="1131"/>
      <c r="O36" s="1130" t="s">
        <v>89</v>
      </c>
      <c r="P36" s="1131"/>
      <c r="Q36" s="1130" t="s">
        <v>91</v>
      </c>
      <c r="R36" s="1131"/>
      <c r="S36" s="1154" t="s">
        <v>13</v>
      </c>
      <c r="T36" s="1155"/>
    </row>
    <row r="37" spans="1:20" x14ac:dyDescent="0.25">
      <c r="B37" s="1132" t="s">
        <v>398</v>
      </c>
      <c r="C37" s="1132"/>
      <c r="M37" s="247" t="s">
        <v>379</v>
      </c>
      <c r="N37" s="248" t="s">
        <v>380</v>
      </c>
      <c r="O37" s="247" t="s">
        <v>379</v>
      </c>
      <c r="P37" s="248" t="s">
        <v>380</v>
      </c>
      <c r="Q37" s="247" t="s">
        <v>379</v>
      </c>
      <c r="R37" s="248" t="s">
        <v>380</v>
      </c>
      <c r="S37" s="247" t="s">
        <v>132</v>
      </c>
      <c r="T37" s="181" t="s">
        <v>132</v>
      </c>
    </row>
    <row r="38" spans="1:20" ht="15.6" x14ac:dyDescent="0.25">
      <c r="B38" s="265" t="s">
        <v>399</v>
      </c>
      <c r="C38" s="273">
        <f>SUM(J6:J15)</f>
        <v>1262</v>
      </c>
      <c r="M38" s="179">
        <f>SUM(M6:M15)</f>
        <v>18</v>
      </c>
      <c r="N38" s="179"/>
      <c r="O38" s="179">
        <f>SUM(O6:O15)</f>
        <v>10.5</v>
      </c>
      <c r="P38" s="179"/>
      <c r="Q38" s="179">
        <f>SUM(Q6:Q15)</f>
        <v>9.5</v>
      </c>
      <c r="R38" s="179"/>
      <c r="S38" s="179">
        <f>SUM(M38:R38)</f>
        <v>38</v>
      </c>
      <c r="T38" s="179">
        <f>S38</f>
        <v>38</v>
      </c>
    </row>
    <row r="39" spans="1:20" x14ac:dyDescent="0.25">
      <c r="B39" s="273" t="s">
        <v>290</v>
      </c>
      <c r="C39" s="273">
        <f>SUM(J16:J31)</f>
        <v>804</v>
      </c>
      <c r="M39" s="179">
        <f>SUM(M16:M31)</f>
        <v>11</v>
      </c>
      <c r="N39" s="179"/>
      <c r="O39" s="179">
        <f>SUM(O16:O31)</f>
        <v>6</v>
      </c>
      <c r="P39" s="179"/>
      <c r="Q39" s="179">
        <f>SUM(Q16:Q31)</f>
        <v>6</v>
      </c>
      <c r="R39" s="179"/>
      <c r="S39" s="179">
        <f>SUM(M39:R39)</f>
        <v>23</v>
      </c>
      <c r="T39" s="1132">
        <f>SUM(S39:S40)</f>
        <v>68</v>
      </c>
    </row>
    <row r="40" spans="1:20" x14ac:dyDescent="0.25">
      <c r="B40" s="273" t="s">
        <v>291</v>
      </c>
      <c r="C40" s="273">
        <f>SUM(K16:K32)</f>
        <v>1822</v>
      </c>
      <c r="M40" s="179"/>
      <c r="N40" s="179">
        <f>SUM(N16:N31)</f>
        <v>6</v>
      </c>
      <c r="O40" s="179"/>
      <c r="P40" s="179">
        <f>SUM(P16:P31)</f>
        <v>19.5</v>
      </c>
      <c r="Q40" s="179"/>
      <c r="R40" s="179">
        <f>SUM(R16:R31)</f>
        <v>19.5</v>
      </c>
      <c r="S40" s="179">
        <f>SUM(M40:R40)</f>
        <v>45</v>
      </c>
      <c r="T40" s="1132"/>
    </row>
    <row r="41" spans="1:20" ht="13.8" x14ac:dyDescent="0.25">
      <c r="B41" s="273"/>
      <c r="C41" s="273">
        <f>SUM(C38:C40)</f>
        <v>3888</v>
      </c>
      <c r="M41" s="1163">
        <f>SUM(M39:N40)</f>
        <v>17</v>
      </c>
      <c r="N41" s="1164"/>
      <c r="O41" s="1163">
        <f>SUM(O39:P40)</f>
        <v>25.5</v>
      </c>
      <c r="P41" s="1164"/>
      <c r="Q41" s="1165">
        <f>SUM(Q39:R40)</f>
        <v>25.5</v>
      </c>
      <c r="R41" s="1166"/>
      <c r="S41" s="1159" t="s">
        <v>400</v>
      </c>
      <c r="T41" s="1161"/>
    </row>
    <row r="42" spans="1:20" x14ac:dyDescent="0.25">
      <c r="B42" s="273"/>
      <c r="C42" s="273"/>
      <c r="E42" s="185"/>
      <c r="M42" s="1167">
        <v>17</v>
      </c>
      <c r="N42" s="1167"/>
      <c r="O42" s="1167">
        <v>25</v>
      </c>
      <c r="P42" s="1167"/>
      <c r="Q42" s="1167">
        <v>25.5</v>
      </c>
      <c r="R42" s="1167"/>
      <c r="S42" s="1132" t="s">
        <v>401</v>
      </c>
      <c r="T42" s="1132"/>
    </row>
    <row r="43" spans="1:20" ht="15.6" x14ac:dyDescent="0.25">
      <c r="B43" s="265" t="s">
        <v>399</v>
      </c>
      <c r="C43" s="274">
        <f>C38/C41</f>
        <v>0.32458847736625512</v>
      </c>
    </row>
    <row r="44" spans="1:20" ht="13.8" x14ac:dyDescent="0.25">
      <c r="B44" s="273" t="s">
        <v>290</v>
      </c>
      <c r="C44" s="275">
        <f>C39/SUM(C39:C40)</f>
        <v>0.30616907844630614</v>
      </c>
    </row>
    <row r="45" spans="1:20" ht="13.8" x14ac:dyDescent="0.25">
      <c r="B45" s="273" t="s">
        <v>291</v>
      </c>
      <c r="C45" s="275">
        <f>C40/SUM(C39:C40)</f>
        <v>0.69383092155369386</v>
      </c>
    </row>
    <row r="46" spans="1:20" x14ac:dyDescent="0.25">
      <c r="B46" s="179"/>
      <c r="C46" s="276"/>
    </row>
    <row r="47" spans="1:20" ht="15.6" x14ac:dyDescent="0.25">
      <c r="B47" s="265" t="s">
        <v>399</v>
      </c>
      <c r="C47" s="277">
        <f>C43</f>
        <v>0.32458847736625512</v>
      </c>
    </row>
    <row r="48" spans="1:20" x14ac:dyDescent="0.25">
      <c r="B48" s="273" t="s">
        <v>290</v>
      </c>
      <c r="C48" s="1162">
        <f>SUM(C39:C40)/C41</f>
        <v>0.67541152263374482</v>
      </c>
    </row>
    <row r="49" spans="2:4" x14ac:dyDescent="0.25">
      <c r="B49" s="273" t="s">
        <v>291</v>
      </c>
      <c r="C49" s="1162"/>
    </row>
    <row r="50" spans="2:4" x14ac:dyDescent="0.25">
      <c r="C50" s="278">
        <f>SUM(C47:C49)</f>
        <v>1</v>
      </c>
    </row>
    <row r="51" spans="2:4" x14ac:dyDescent="0.25">
      <c r="C51" s="175"/>
      <c r="D51" s="175"/>
    </row>
  </sheetData>
  <mergeCells count="40">
    <mergeCell ref="C48:C49"/>
    <mergeCell ref="M41:N41"/>
    <mergeCell ref="O41:P41"/>
    <mergeCell ref="Q41:R41"/>
    <mergeCell ref="S41:T41"/>
    <mergeCell ref="M42:N42"/>
    <mergeCell ref="O42:P42"/>
    <mergeCell ref="Q42:R42"/>
    <mergeCell ref="S42:T42"/>
    <mergeCell ref="T39:T40"/>
    <mergeCell ref="A28:A31"/>
    <mergeCell ref="B28:B29"/>
    <mergeCell ref="S33:T33"/>
    <mergeCell ref="M34:N34"/>
    <mergeCell ref="O34:P34"/>
    <mergeCell ref="Q34:R34"/>
    <mergeCell ref="S34:T34"/>
    <mergeCell ref="M36:N36"/>
    <mergeCell ref="O36:P36"/>
    <mergeCell ref="Q36:R36"/>
    <mergeCell ref="S36:T36"/>
    <mergeCell ref="B37:C37"/>
    <mergeCell ref="A32:C32"/>
    <mergeCell ref="A33:C33"/>
    <mergeCell ref="S4:T4"/>
    <mergeCell ref="A6:B12"/>
    <mergeCell ref="A16:A27"/>
    <mergeCell ref="B19:B20"/>
    <mergeCell ref="B21:B22"/>
    <mergeCell ref="B24:B27"/>
    <mergeCell ref="A13:B15"/>
    <mergeCell ref="C3:R3"/>
    <mergeCell ref="A4:C5"/>
    <mergeCell ref="D4:E4"/>
    <mergeCell ref="F4:G4"/>
    <mergeCell ref="H4:I4"/>
    <mergeCell ref="J4:K4"/>
    <mergeCell ref="M4:N4"/>
    <mergeCell ref="O4:P4"/>
    <mergeCell ref="Q4:R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46"/>
  <sheetViews>
    <sheetView topLeftCell="A4" workbookViewId="0">
      <selection activeCell="O20" sqref="O20"/>
    </sheetView>
  </sheetViews>
  <sheetFormatPr defaultColWidth="9.109375" defaultRowHeight="13.2" x14ac:dyDescent="0.25"/>
  <cols>
    <col min="1" max="1" width="13.109375" style="175" customWidth="1"/>
    <col min="2" max="2" width="32.5546875" style="244" customWidth="1"/>
    <col min="3" max="3" width="44.88671875" style="245" customWidth="1"/>
    <col min="4" max="4" width="8.33203125" style="246" hidden="1" customWidth="1"/>
    <col min="5" max="11" width="9.109375" style="175" hidden="1" customWidth="1"/>
    <col min="12" max="12" width="3.5546875" style="175" customWidth="1"/>
    <col min="13" max="20" width="8" style="175" customWidth="1"/>
    <col min="21" max="16384" width="9.109375" style="175"/>
  </cols>
  <sheetData>
    <row r="2" spans="1:20" x14ac:dyDescent="0.25">
      <c r="T2" s="175">
        <v>32</v>
      </c>
    </row>
    <row r="3" spans="1:20" ht="15.6" x14ac:dyDescent="0.25">
      <c r="C3" s="1127" t="s">
        <v>377</v>
      </c>
      <c r="D3" s="1127"/>
      <c r="E3" s="1128"/>
      <c r="F3" s="1128"/>
      <c r="G3" s="1128"/>
      <c r="H3" s="1128"/>
      <c r="I3" s="1128"/>
      <c r="J3" s="1128"/>
      <c r="K3" s="1128"/>
      <c r="L3" s="1128"/>
      <c r="M3" s="1128"/>
      <c r="N3" s="1128"/>
      <c r="O3" s="1128"/>
      <c r="P3" s="1128"/>
      <c r="Q3" s="1128"/>
      <c r="R3" s="1128"/>
      <c r="T3" s="175">
        <v>36</v>
      </c>
    </row>
    <row r="4" spans="1:20" ht="15" customHeight="1" x14ac:dyDescent="0.25">
      <c r="A4" s="1129" t="s">
        <v>378</v>
      </c>
      <c r="B4" s="1129"/>
      <c r="C4" s="1129"/>
      <c r="D4" s="1130" t="s">
        <v>90</v>
      </c>
      <c r="E4" s="1131"/>
      <c r="F4" s="1130" t="s">
        <v>89</v>
      </c>
      <c r="G4" s="1131"/>
      <c r="H4" s="1130" t="s">
        <v>91</v>
      </c>
      <c r="I4" s="1131"/>
      <c r="J4" s="1131" t="s">
        <v>13</v>
      </c>
      <c r="K4" s="1131"/>
      <c r="L4" s="184"/>
      <c r="M4" s="1130" t="s">
        <v>90</v>
      </c>
      <c r="N4" s="1131"/>
      <c r="O4" s="1130" t="s">
        <v>89</v>
      </c>
      <c r="P4" s="1131"/>
      <c r="Q4" s="1130" t="s">
        <v>91</v>
      </c>
      <c r="R4" s="1131"/>
      <c r="S4" s="1131" t="s">
        <v>13</v>
      </c>
      <c r="T4" s="1131"/>
    </row>
    <row r="5" spans="1:20" x14ac:dyDescent="0.25">
      <c r="A5" s="1129"/>
      <c r="B5" s="1129"/>
      <c r="C5" s="1129"/>
      <c r="D5" s="247" t="s">
        <v>106</v>
      </c>
      <c r="E5" s="248" t="s">
        <v>107</v>
      </c>
      <c r="F5" s="247" t="s">
        <v>106</v>
      </c>
      <c r="G5" s="248" t="s">
        <v>107</v>
      </c>
      <c r="H5" s="247" t="s">
        <v>106</v>
      </c>
      <c r="I5" s="248" t="s">
        <v>107</v>
      </c>
      <c r="J5" s="247" t="s">
        <v>106</v>
      </c>
      <c r="K5" s="248" t="s">
        <v>107</v>
      </c>
      <c r="L5" s="249"/>
      <c r="M5" s="247" t="s">
        <v>379</v>
      </c>
      <c r="N5" s="248" t="s">
        <v>380</v>
      </c>
      <c r="O5" s="247" t="s">
        <v>379</v>
      </c>
      <c r="P5" s="248" t="s">
        <v>380</v>
      </c>
      <c r="Q5" s="247" t="s">
        <v>379</v>
      </c>
      <c r="R5" s="248" t="s">
        <v>380</v>
      </c>
      <c r="S5" s="247" t="s">
        <v>379</v>
      </c>
      <c r="T5" s="248" t="s">
        <v>380</v>
      </c>
    </row>
    <row r="6" spans="1:20" x14ac:dyDescent="0.25">
      <c r="A6" s="1132" t="s">
        <v>381</v>
      </c>
      <c r="B6" s="1132"/>
      <c r="C6" s="250" t="s">
        <v>382</v>
      </c>
      <c r="D6" s="317">
        <f>M6*$T$3</f>
        <v>72</v>
      </c>
      <c r="E6" s="317">
        <f t="shared" ref="E6:I15" si="0">N6*$T$3</f>
        <v>0</v>
      </c>
      <c r="F6" s="317">
        <f t="shared" si="0"/>
        <v>36</v>
      </c>
      <c r="G6" s="317">
        <f t="shared" si="0"/>
        <v>0</v>
      </c>
      <c r="H6" s="317">
        <f>Q6*$T$2</f>
        <v>0</v>
      </c>
      <c r="I6" s="317">
        <f t="shared" si="0"/>
        <v>0</v>
      </c>
      <c r="J6" s="181">
        <f>SUM(D6,F6,H6)</f>
        <v>108</v>
      </c>
      <c r="K6" s="181">
        <f>SUM(E6,G6,I6)</f>
        <v>0</v>
      </c>
      <c r="L6" s="251"/>
      <c r="M6" s="181">
        <v>2</v>
      </c>
      <c r="N6" s="181"/>
      <c r="O6" s="181">
        <v>1</v>
      </c>
      <c r="P6" s="181"/>
      <c r="Q6" s="181"/>
      <c r="R6" s="181"/>
      <c r="S6" s="316">
        <f>SUM(M6,O6,Q6)</f>
        <v>3</v>
      </c>
      <c r="T6" s="316">
        <f>SUM(N6,P6,R6)</f>
        <v>0</v>
      </c>
    </row>
    <row r="7" spans="1:20" ht="15.6" x14ac:dyDescent="0.25">
      <c r="A7" s="1132"/>
      <c r="B7" s="1132"/>
      <c r="C7" s="252" t="s">
        <v>383</v>
      </c>
      <c r="D7" s="317">
        <f t="shared" ref="D7:D15" si="1">M7*$T$3</f>
        <v>72</v>
      </c>
      <c r="E7" s="317">
        <f t="shared" si="0"/>
        <v>0</v>
      </c>
      <c r="F7" s="317">
        <f t="shared" si="0"/>
        <v>72</v>
      </c>
      <c r="G7" s="317">
        <f t="shared" si="0"/>
        <v>0</v>
      </c>
      <c r="H7" s="317">
        <f t="shared" ref="H7:H15" si="2">Q7*$T$2</f>
        <v>64</v>
      </c>
      <c r="I7" s="317">
        <f t="shared" si="0"/>
        <v>0</v>
      </c>
      <c r="J7" s="181">
        <f t="shared" ref="J7:K15" si="3">SUM(D7,F7,H7)</f>
        <v>208</v>
      </c>
      <c r="K7" s="181">
        <f t="shared" si="3"/>
        <v>0</v>
      </c>
      <c r="L7" s="251"/>
      <c r="M7" s="280">
        <v>2</v>
      </c>
      <c r="N7" s="280"/>
      <c r="O7" s="280">
        <v>2</v>
      </c>
      <c r="P7" s="280"/>
      <c r="Q7" s="280">
        <v>2</v>
      </c>
      <c r="R7" s="181"/>
      <c r="S7" s="316">
        <f t="shared" ref="S7:T15" si="4">SUM(M7,O7,Q7)</f>
        <v>6</v>
      </c>
      <c r="T7" s="316">
        <f t="shared" si="4"/>
        <v>0</v>
      </c>
    </row>
    <row r="8" spans="1:20" ht="15.6" x14ac:dyDescent="0.25">
      <c r="A8" s="1132"/>
      <c r="B8" s="1132"/>
      <c r="C8" s="252" t="s">
        <v>19</v>
      </c>
      <c r="D8" s="317">
        <f t="shared" si="1"/>
        <v>72</v>
      </c>
      <c r="E8" s="317">
        <f t="shared" si="0"/>
        <v>0</v>
      </c>
      <c r="F8" s="317">
        <f t="shared" si="0"/>
        <v>36</v>
      </c>
      <c r="G8" s="317">
        <f t="shared" si="0"/>
        <v>0</v>
      </c>
      <c r="H8" s="317">
        <f t="shared" si="2"/>
        <v>0</v>
      </c>
      <c r="I8" s="317">
        <f t="shared" si="0"/>
        <v>0</v>
      </c>
      <c r="J8" s="181">
        <f t="shared" si="3"/>
        <v>108</v>
      </c>
      <c r="K8" s="181">
        <f t="shared" si="3"/>
        <v>0</v>
      </c>
      <c r="L8" s="251"/>
      <c r="M8" s="280">
        <v>2</v>
      </c>
      <c r="N8" s="280"/>
      <c r="O8" s="280">
        <v>1</v>
      </c>
      <c r="P8" s="280"/>
      <c r="Q8" s="280"/>
      <c r="R8" s="181"/>
      <c r="S8" s="316">
        <f t="shared" si="4"/>
        <v>3</v>
      </c>
      <c r="T8" s="316">
        <f t="shared" si="4"/>
        <v>0</v>
      </c>
    </row>
    <row r="9" spans="1:20" ht="15.6" x14ac:dyDescent="0.25">
      <c r="A9" s="1132"/>
      <c r="B9" s="1132"/>
      <c r="C9" s="252" t="s">
        <v>25</v>
      </c>
      <c r="D9" s="317">
        <f t="shared" si="1"/>
        <v>108</v>
      </c>
      <c r="E9" s="317">
        <f t="shared" si="0"/>
        <v>0</v>
      </c>
      <c r="F9" s="317">
        <f t="shared" si="0"/>
        <v>0</v>
      </c>
      <c r="G9" s="317">
        <f t="shared" si="0"/>
        <v>0</v>
      </c>
      <c r="H9" s="317">
        <f t="shared" si="2"/>
        <v>0</v>
      </c>
      <c r="I9" s="317">
        <f t="shared" si="0"/>
        <v>0</v>
      </c>
      <c r="J9" s="181">
        <f t="shared" si="3"/>
        <v>108</v>
      </c>
      <c r="K9" s="181">
        <f t="shared" si="3"/>
        <v>0</v>
      </c>
      <c r="L9" s="254"/>
      <c r="M9" s="181">
        <v>3</v>
      </c>
      <c r="N9" s="181"/>
      <c r="O9" s="181"/>
      <c r="P9" s="181"/>
      <c r="Q9" s="181"/>
      <c r="R9" s="181"/>
      <c r="S9" s="316">
        <f t="shared" si="4"/>
        <v>3</v>
      </c>
      <c r="T9" s="316">
        <f t="shared" si="4"/>
        <v>0</v>
      </c>
    </row>
    <row r="10" spans="1:20" x14ac:dyDescent="0.25">
      <c r="A10" s="1132"/>
      <c r="B10" s="1132"/>
      <c r="C10" s="250" t="s">
        <v>235</v>
      </c>
      <c r="D10" s="317">
        <f t="shared" si="1"/>
        <v>108</v>
      </c>
      <c r="E10" s="317">
        <f t="shared" si="0"/>
        <v>0</v>
      </c>
      <c r="F10" s="317">
        <f t="shared" si="0"/>
        <v>0</v>
      </c>
      <c r="G10" s="317">
        <f t="shared" si="0"/>
        <v>0</v>
      </c>
      <c r="H10" s="317">
        <f t="shared" si="2"/>
        <v>0</v>
      </c>
      <c r="I10" s="317">
        <f t="shared" si="0"/>
        <v>0</v>
      </c>
      <c r="J10" s="181">
        <f t="shared" si="3"/>
        <v>108</v>
      </c>
      <c r="K10" s="181">
        <f t="shared" si="3"/>
        <v>0</v>
      </c>
      <c r="L10" s="251"/>
      <c r="M10" s="181">
        <v>3</v>
      </c>
      <c r="N10" s="181"/>
      <c r="O10" s="181"/>
      <c r="P10" s="181"/>
      <c r="Q10" s="181"/>
      <c r="R10" s="181"/>
      <c r="S10" s="316">
        <f t="shared" si="4"/>
        <v>3</v>
      </c>
      <c r="T10" s="316">
        <f t="shared" si="4"/>
        <v>0</v>
      </c>
    </row>
    <row r="11" spans="1:20" x14ac:dyDescent="0.25">
      <c r="A11" s="1132"/>
      <c r="B11" s="1132"/>
      <c r="C11" s="250" t="s">
        <v>4</v>
      </c>
      <c r="D11" s="317">
        <f t="shared" si="1"/>
        <v>144</v>
      </c>
      <c r="E11" s="317">
        <f t="shared" si="0"/>
        <v>0</v>
      </c>
      <c r="F11" s="317">
        <f t="shared" si="0"/>
        <v>72</v>
      </c>
      <c r="G11" s="317">
        <f t="shared" si="0"/>
        <v>0</v>
      </c>
      <c r="H11" s="317">
        <f t="shared" si="2"/>
        <v>64</v>
      </c>
      <c r="I11" s="317">
        <f t="shared" si="0"/>
        <v>0</v>
      </c>
      <c r="J11" s="181">
        <f t="shared" si="3"/>
        <v>280</v>
      </c>
      <c r="K11" s="181">
        <f t="shared" si="3"/>
        <v>0</v>
      </c>
      <c r="L11" s="251"/>
      <c r="M11" s="181">
        <v>4</v>
      </c>
      <c r="N11" s="181"/>
      <c r="O11" s="181">
        <v>2</v>
      </c>
      <c r="P11" s="181"/>
      <c r="Q11" s="181">
        <v>2</v>
      </c>
      <c r="R11" s="181"/>
      <c r="S11" s="316">
        <f t="shared" si="4"/>
        <v>8</v>
      </c>
      <c r="T11" s="316">
        <f t="shared" si="4"/>
        <v>0</v>
      </c>
    </row>
    <row r="12" spans="1:20" x14ac:dyDescent="0.25">
      <c r="A12" s="1132"/>
      <c r="B12" s="1132"/>
      <c r="C12" s="250" t="s">
        <v>384</v>
      </c>
      <c r="D12" s="317">
        <f t="shared" si="1"/>
        <v>36</v>
      </c>
      <c r="E12" s="317">
        <f t="shared" si="0"/>
        <v>0</v>
      </c>
      <c r="F12" s="317">
        <f t="shared" si="0"/>
        <v>36</v>
      </c>
      <c r="G12" s="317">
        <f t="shared" si="0"/>
        <v>0</v>
      </c>
      <c r="H12" s="317">
        <f t="shared" si="2"/>
        <v>32</v>
      </c>
      <c r="I12" s="317">
        <f t="shared" si="0"/>
        <v>0</v>
      </c>
      <c r="J12" s="181">
        <f t="shared" si="3"/>
        <v>104</v>
      </c>
      <c r="K12" s="181">
        <f t="shared" si="3"/>
        <v>0</v>
      </c>
      <c r="L12" s="254"/>
      <c r="M12" s="181">
        <v>1</v>
      </c>
      <c r="N12" s="181"/>
      <c r="O12" s="181">
        <v>1</v>
      </c>
      <c r="P12" s="181"/>
      <c r="Q12" s="181">
        <v>1</v>
      </c>
      <c r="R12" s="181"/>
      <c r="S12" s="316">
        <f t="shared" si="4"/>
        <v>3</v>
      </c>
      <c r="T12" s="316">
        <f t="shared" si="4"/>
        <v>0</v>
      </c>
    </row>
    <row r="13" spans="1:20" ht="15.6" x14ac:dyDescent="0.25">
      <c r="A13" s="1141" t="s">
        <v>402</v>
      </c>
      <c r="B13" s="1142"/>
      <c r="C13" s="252" t="s">
        <v>383</v>
      </c>
      <c r="D13" s="317">
        <f t="shared" si="1"/>
        <v>0</v>
      </c>
      <c r="E13" s="317">
        <f t="shared" si="0"/>
        <v>0</v>
      </c>
      <c r="F13" s="317">
        <f t="shared" si="0"/>
        <v>18</v>
      </c>
      <c r="G13" s="317">
        <f t="shared" si="0"/>
        <v>0</v>
      </c>
      <c r="H13" s="317">
        <f t="shared" si="2"/>
        <v>16</v>
      </c>
      <c r="I13" s="317">
        <f t="shared" si="0"/>
        <v>0</v>
      </c>
      <c r="J13" s="181">
        <f t="shared" si="3"/>
        <v>34</v>
      </c>
      <c r="K13" s="181">
        <f t="shared" si="3"/>
        <v>0</v>
      </c>
      <c r="L13" s="254"/>
      <c r="M13" s="181"/>
      <c r="N13" s="181"/>
      <c r="O13" s="128">
        <v>0.5</v>
      </c>
      <c r="P13" s="128"/>
      <c r="Q13" s="128">
        <v>0.5</v>
      </c>
      <c r="R13" s="181"/>
      <c r="S13" s="180">
        <f t="shared" si="4"/>
        <v>1</v>
      </c>
      <c r="T13" s="316">
        <f t="shared" si="4"/>
        <v>0</v>
      </c>
    </row>
    <row r="14" spans="1:20" ht="15.6" x14ac:dyDescent="0.25">
      <c r="A14" s="1143"/>
      <c r="B14" s="1144"/>
      <c r="C14" s="252" t="s">
        <v>7</v>
      </c>
      <c r="D14" s="317"/>
      <c r="E14" s="317"/>
      <c r="F14" s="317">
        <f t="shared" si="0"/>
        <v>36</v>
      </c>
      <c r="G14" s="317"/>
      <c r="H14" s="317">
        <f t="shared" si="2"/>
        <v>32</v>
      </c>
      <c r="I14" s="317"/>
      <c r="J14" s="181"/>
      <c r="K14" s="181"/>
      <c r="L14" s="254"/>
      <c r="M14" s="181">
        <v>0</v>
      </c>
      <c r="N14" s="181"/>
      <c r="O14" s="128">
        <v>1</v>
      </c>
      <c r="P14" s="128"/>
      <c r="Q14" s="128">
        <v>1</v>
      </c>
      <c r="R14" s="181"/>
      <c r="S14" s="180">
        <f t="shared" si="4"/>
        <v>2</v>
      </c>
      <c r="T14" s="316">
        <f t="shared" si="4"/>
        <v>0</v>
      </c>
    </row>
    <row r="15" spans="1:20" ht="15.6" x14ac:dyDescent="0.25">
      <c r="A15" s="1145"/>
      <c r="B15" s="1146"/>
      <c r="C15" s="252" t="s">
        <v>19</v>
      </c>
      <c r="D15" s="317">
        <f t="shared" si="1"/>
        <v>36</v>
      </c>
      <c r="E15" s="317">
        <f t="shared" si="0"/>
        <v>0</v>
      </c>
      <c r="F15" s="317">
        <f t="shared" si="0"/>
        <v>72</v>
      </c>
      <c r="G15" s="317">
        <f t="shared" si="0"/>
        <v>0</v>
      </c>
      <c r="H15" s="317">
        <f t="shared" si="2"/>
        <v>96</v>
      </c>
      <c r="I15" s="317">
        <f t="shared" si="0"/>
        <v>0</v>
      </c>
      <c r="J15" s="181">
        <f t="shared" si="3"/>
        <v>204</v>
      </c>
      <c r="K15" s="181">
        <f t="shared" si="3"/>
        <v>0</v>
      </c>
      <c r="L15" s="254"/>
      <c r="M15" s="253">
        <v>1</v>
      </c>
      <c r="N15" s="181"/>
      <c r="O15" s="128">
        <v>2</v>
      </c>
      <c r="P15" s="128"/>
      <c r="Q15" s="128">
        <v>3</v>
      </c>
      <c r="R15" s="181"/>
      <c r="S15" s="180">
        <f t="shared" si="4"/>
        <v>6</v>
      </c>
      <c r="T15" s="316">
        <f t="shared" si="4"/>
        <v>0</v>
      </c>
    </row>
    <row r="16" spans="1:20" ht="26.4" x14ac:dyDescent="0.25">
      <c r="A16" s="1168" t="s">
        <v>403</v>
      </c>
      <c r="B16" s="255" t="s">
        <v>260</v>
      </c>
      <c r="C16" s="256" t="s">
        <v>261</v>
      </c>
      <c r="D16" s="257">
        <f t="shared" ref="D16:G24" si="5">M16*$T$3</f>
        <v>18</v>
      </c>
      <c r="E16" s="257">
        <f t="shared" si="5"/>
        <v>0</v>
      </c>
      <c r="F16" s="257">
        <f t="shared" si="5"/>
        <v>0</v>
      </c>
      <c r="G16" s="257">
        <f t="shared" si="5"/>
        <v>0</v>
      </c>
      <c r="H16" s="257">
        <f t="shared" ref="H16:I24" si="6">Q16*$T$2</f>
        <v>0</v>
      </c>
      <c r="I16" s="257">
        <f t="shared" si="6"/>
        <v>0</v>
      </c>
      <c r="J16" s="257">
        <f t="shared" ref="J16:K24" si="7">SUM(D16,F16,H16)</f>
        <v>18</v>
      </c>
      <c r="K16" s="257">
        <f t="shared" si="7"/>
        <v>0</v>
      </c>
      <c r="L16" s="254"/>
      <c r="M16" s="258">
        <v>0.5</v>
      </c>
      <c r="N16" s="258"/>
      <c r="O16" s="258"/>
      <c r="P16" s="258"/>
      <c r="Q16" s="258"/>
      <c r="R16" s="258"/>
      <c r="S16" s="257">
        <f t="shared" ref="S16:T25" si="8">SUM(M16,O16,Q16)</f>
        <v>0.5</v>
      </c>
      <c r="T16" s="257">
        <f t="shared" si="8"/>
        <v>0</v>
      </c>
    </row>
    <row r="17" spans="1:20" ht="26.4" x14ac:dyDescent="0.25">
      <c r="A17" s="1169"/>
      <c r="B17" s="255" t="s">
        <v>262</v>
      </c>
      <c r="C17" s="256" t="s">
        <v>263</v>
      </c>
      <c r="D17" s="257">
        <f t="shared" si="5"/>
        <v>0</v>
      </c>
      <c r="E17" s="257">
        <f t="shared" si="5"/>
        <v>0</v>
      </c>
      <c r="F17" s="257">
        <f t="shared" si="5"/>
        <v>0</v>
      </c>
      <c r="G17" s="257">
        <f t="shared" si="5"/>
        <v>0</v>
      </c>
      <c r="H17" s="257">
        <f t="shared" si="6"/>
        <v>16</v>
      </c>
      <c r="I17" s="257">
        <f t="shared" si="6"/>
        <v>0</v>
      </c>
      <c r="J17" s="257">
        <f t="shared" si="7"/>
        <v>16</v>
      </c>
      <c r="K17" s="257">
        <f t="shared" si="7"/>
        <v>0</v>
      </c>
      <c r="L17" s="254"/>
      <c r="M17" s="258"/>
      <c r="N17" s="258"/>
      <c r="O17" s="258"/>
      <c r="P17" s="258"/>
      <c r="Q17" s="258">
        <v>0.5</v>
      </c>
      <c r="R17" s="258"/>
      <c r="S17" s="257">
        <f t="shared" si="8"/>
        <v>0.5</v>
      </c>
      <c r="T17" s="257">
        <f t="shared" si="8"/>
        <v>0</v>
      </c>
    </row>
    <row r="18" spans="1:20" ht="26.4" x14ac:dyDescent="0.25">
      <c r="A18" s="1169"/>
      <c r="B18" s="255" t="s">
        <v>264</v>
      </c>
      <c r="C18" s="256" t="s">
        <v>265</v>
      </c>
      <c r="D18" s="257">
        <f t="shared" si="5"/>
        <v>0</v>
      </c>
      <c r="E18" s="257">
        <f t="shared" si="5"/>
        <v>0</v>
      </c>
      <c r="F18" s="257">
        <f t="shared" si="5"/>
        <v>0</v>
      </c>
      <c r="G18" s="257">
        <f t="shared" si="5"/>
        <v>0</v>
      </c>
      <c r="H18" s="257">
        <f t="shared" si="6"/>
        <v>64</v>
      </c>
      <c r="I18" s="257">
        <f t="shared" si="6"/>
        <v>0</v>
      </c>
      <c r="J18" s="257">
        <f t="shared" si="7"/>
        <v>64</v>
      </c>
      <c r="K18" s="257">
        <f t="shared" si="7"/>
        <v>0</v>
      </c>
      <c r="L18" s="254"/>
      <c r="M18" s="258"/>
      <c r="N18" s="258"/>
      <c r="O18" s="258"/>
      <c r="P18" s="258"/>
      <c r="Q18" s="258">
        <v>2</v>
      </c>
      <c r="R18" s="258"/>
      <c r="S18" s="257">
        <f t="shared" si="8"/>
        <v>2</v>
      </c>
      <c r="T18" s="257">
        <f t="shared" si="8"/>
        <v>0</v>
      </c>
    </row>
    <row r="19" spans="1:20" ht="15" x14ac:dyDescent="0.25">
      <c r="A19" s="1169"/>
      <c r="B19" s="1171" t="s">
        <v>385</v>
      </c>
      <c r="C19" s="260" t="s">
        <v>267</v>
      </c>
      <c r="D19" s="257">
        <f t="shared" si="5"/>
        <v>36</v>
      </c>
      <c r="E19" s="257">
        <f t="shared" si="5"/>
        <v>0</v>
      </c>
      <c r="F19" s="257">
        <f t="shared" si="5"/>
        <v>36</v>
      </c>
      <c r="G19" s="257">
        <f t="shared" si="5"/>
        <v>0</v>
      </c>
      <c r="H19" s="257">
        <f t="shared" si="6"/>
        <v>16</v>
      </c>
      <c r="I19" s="257">
        <f t="shared" si="6"/>
        <v>0</v>
      </c>
      <c r="J19" s="257">
        <f t="shared" si="7"/>
        <v>88</v>
      </c>
      <c r="K19" s="257">
        <f t="shared" si="7"/>
        <v>0</v>
      </c>
      <c r="L19" s="254"/>
      <c r="M19" s="262">
        <v>1</v>
      </c>
      <c r="N19" s="259"/>
      <c r="O19" s="259">
        <v>1</v>
      </c>
      <c r="P19" s="259"/>
      <c r="Q19" s="259">
        <v>0.5</v>
      </c>
      <c r="R19" s="259"/>
      <c r="S19" s="257">
        <f t="shared" si="8"/>
        <v>2.5</v>
      </c>
      <c r="T19" s="257">
        <f t="shared" si="8"/>
        <v>0</v>
      </c>
    </row>
    <row r="20" spans="1:20" ht="15" x14ac:dyDescent="0.25">
      <c r="A20" s="1169"/>
      <c r="B20" s="1171"/>
      <c r="C20" s="260" t="s">
        <v>268</v>
      </c>
      <c r="D20" s="257">
        <f t="shared" si="5"/>
        <v>36</v>
      </c>
      <c r="E20" s="257">
        <f t="shared" si="5"/>
        <v>0</v>
      </c>
      <c r="F20" s="257">
        <f t="shared" si="5"/>
        <v>36</v>
      </c>
      <c r="G20" s="257">
        <f t="shared" si="5"/>
        <v>0</v>
      </c>
      <c r="H20" s="257">
        <f t="shared" si="6"/>
        <v>16</v>
      </c>
      <c r="I20" s="257">
        <f t="shared" si="6"/>
        <v>0</v>
      </c>
      <c r="J20" s="257">
        <f t="shared" si="7"/>
        <v>88</v>
      </c>
      <c r="K20" s="257">
        <f t="shared" si="7"/>
        <v>0</v>
      </c>
      <c r="L20" s="254"/>
      <c r="M20" s="262">
        <v>1</v>
      </c>
      <c r="N20" s="259"/>
      <c r="O20" s="259">
        <v>1</v>
      </c>
      <c r="P20" s="259"/>
      <c r="Q20" s="259">
        <v>0.5</v>
      </c>
      <c r="R20" s="259"/>
      <c r="S20" s="257">
        <f t="shared" si="8"/>
        <v>2.5</v>
      </c>
      <c r="T20" s="257">
        <f t="shared" si="8"/>
        <v>0</v>
      </c>
    </row>
    <row r="21" spans="1:20" ht="15" customHeight="1" x14ac:dyDescent="0.25">
      <c r="A21" s="1169"/>
      <c r="B21" s="1171" t="s">
        <v>386</v>
      </c>
      <c r="C21" s="260" t="s">
        <v>387</v>
      </c>
      <c r="D21" s="257">
        <f t="shared" si="5"/>
        <v>36</v>
      </c>
      <c r="E21" s="257">
        <f t="shared" si="5"/>
        <v>0</v>
      </c>
      <c r="F21" s="257">
        <f t="shared" si="5"/>
        <v>0</v>
      </c>
      <c r="G21" s="257">
        <f t="shared" si="5"/>
        <v>0</v>
      </c>
      <c r="H21" s="257">
        <f t="shared" si="6"/>
        <v>0</v>
      </c>
      <c r="I21" s="257">
        <f t="shared" si="6"/>
        <v>0</v>
      </c>
      <c r="J21" s="257">
        <f t="shared" si="7"/>
        <v>36</v>
      </c>
      <c r="K21" s="257">
        <f t="shared" si="7"/>
        <v>0</v>
      </c>
      <c r="L21" s="254"/>
      <c r="M21" s="259">
        <v>1</v>
      </c>
      <c r="N21" s="259"/>
      <c r="O21" s="259"/>
      <c r="P21" s="259"/>
      <c r="Q21" s="259"/>
      <c r="R21" s="259"/>
      <c r="S21" s="257">
        <f t="shared" si="8"/>
        <v>1</v>
      </c>
      <c r="T21" s="257">
        <f t="shared" si="8"/>
        <v>0</v>
      </c>
    </row>
    <row r="22" spans="1:20" ht="15" customHeight="1" x14ac:dyDescent="0.25">
      <c r="A22" s="1169"/>
      <c r="B22" s="1171"/>
      <c r="C22" s="260" t="s">
        <v>388</v>
      </c>
      <c r="D22" s="257">
        <f t="shared" si="5"/>
        <v>36</v>
      </c>
      <c r="E22" s="257">
        <f t="shared" si="5"/>
        <v>0</v>
      </c>
      <c r="F22" s="257">
        <f t="shared" si="5"/>
        <v>36</v>
      </c>
      <c r="G22" s="257">
        <f t="shared" si="5"/>
        <v>0</v>
      </c>
      <c r="H22" s="257">
        <f t="shared" si="6"/>
        <v>32</v>
      </c>
      <c r="I22" s="257">
        <f t="shared" si="6"/>
        <v>0</v>
      </c>
      <c r="J22" s="257">
        <f t="shared" si="7"/>
        <v>104</v>
      </c>
      <c r="K22" s="257">
        <f t="shared" si="7"/>
        <v>0</v>
      </c>
      <c r="L22" s="254"/>
      <c r="M22" s="259">
        <v>1</v>
      </c>
      <c r="N22" s="259"/>
      <c r="O22" s="259">
        <v>1</v>
      </c>
      <c r="P22" s="259"/>
      <c r="Q22" s="259">
        <v>1</v>
      </c>
      <c r="R22" s="259"/>
      <c r="S22" s="257">
        <f t="shared" si="8"/>
        <v>3</v>
      </c>
      <c r="T22" s="257">
        <f t="shared" si="8"/>
        <v>0</v>
      </c>
    </row>
    <row r="23" spans="1:20" ht="30" x14ac:dyDescent="0.25">
      <c r="A23" s="1169"/>
      <c r="B23" s="257" t="s">
        <v>389</v>
      </c>
      <c r="C23" s="260" t="s">
        <v>390</v>
      </c>
      <c r="D23" s="257">
        <f t="shared" si="5"/>
        <v>36</v>
      </c>
      <c r="E23" s="257">
        <f t="shared" si="5"/>
        <v>0</v>
      </c>
      <c r="F23" s="257">
        <f t="shared" si="5"/>
        <v>36</v>
      </c>
      <c r="G23" s="257">
        <f t="shared" si="5"/>
        <v>0</v>
      </c>
      <c r="H23" s="257">
        <f t="shared" si="6"/>
        <v>0</v>
      </c>
      <c r="I23" s="257">
        <f t="shared" si="6"/>
        <v>0</v>
      </c>
      <c r="J23" s="257">
        <f t="shared" si="7"/>
        <v>72</v>
      </c>
      <c r="K23" s="257">
        <f t="shared" si="7"/>
        <v>0</v>
      </c>
      <c r="L23" s="254"/>
      <c r="M23" s="262">
        <v>1</v>
      </c>
      <c r="N23" s="259"/>
      <c r="O23" s="259">
        <v>1</v>
      </c>
      <c r="P23" s="259"/>
      <c r="Q23" s="261"/>
      <c r="R23" s="259"/>
      <c r="S23" s="257">
        <f t="shared" si="8"/>
        <v>2</v>
      </c>
      <c r="T23" s="257">
        <f t="shared" si="8"/>
        <v>0</v>
      </c>
    </row>
    <row r="24" spans="1:20" ht="15" x14ac:dyDescent="0.25">
      <c r="A24" s="1169"/>
      <c r="B24" s="1148" t="s">
        <v>409</v>
      </c>
      <c r="C24" s="263" t="s">
        <v>410</v>
      </c>
      <c r="D24" s="264">
        <f t="shared" si="5"/>
        <v>90</v>
      </c>
      <c r="E24" s="181">
        <f t="shared" si="5"/>
        <v>0</v>
      </c>
      <c r="F24" s="181">
        <f t="shared" si="5"/>
        <v>72</v>
      </c>
      <c r="G24" s="181">
        <f t="shared" si="5"/>
        <v>0</v>
      </c>
      <c r="H24" s="181">
        <f t="shared" si="6"/>
        <v>0</v>
      </c>
      <c r="I24" s="181">
        <f t="shared" si="6"/>
        <v>0</v>
      </c>
      <c r="J24" s="181">
        <f t="shared" si="7"/>
        <v>162</v>
      </c>
      <c r="K24" s="181">
        <f t="shared" si="7"/>
        <v>0</v>
      </c>
      <c r="L24" s="244"/>
      <c r="M24" s="181">
        <v>2.5</v>
      </c>
      <c r="N24" s="181"/>
      <c r="O24" s="181">
        <v>2</v>
      </c>
      <c r="P24" s="181"/>
      <c r="Q24" s="181"/>
      <c r="R24" s="181"/>
      <c r="S24" s="206">
        <f t="shared" si="8"/>
        <v>4.5</v>
      </c>
      <c r="T24" s="179">
        <f t="shared" si="8"/>
        <v>0</v>
      </c>
    </row>
    <row r="25" spans="1:20" ht="15" x14ac:dyDescent="0.25">
      <c r="A25" s="1169"/>
      <c r="B25" s="1148"/>
      <c r="C25" s="263" t="s">
        <v>411</v>
      </c>
      <c r="D25" s="264">
        <f t="shared" ref="D25:G34" si="9">M25*$T$3</f>
        <v>0</v>
      </c>
      <c r="E25" s="181">
        <f t="shared" si="9"/>
        <v>108</v>
      </c>
      <c r="F25" s="181">
        <f t="shared" si="9"/>
        <v>0</v>
      </c>
      <c r="G25" s="181">
        <f t="shared" si="9"/>
        <v>0</v>
      </c>
      <c r="H25" s="181">
        <f t="shared" ref="H25:I34" si="10">Q25*$T$2</f>
        <v>0</v>
      </c>
      <c r="I25" s="181">
        <f t="shared" si="10"/>
        <v>0</v>
      </c>
      <c r="J25" s="181">
        <f t="shared" ref="J25:K34" si="11">SUM(D25,F25,H25)</f>
        <v>0</v>
      </c>
      <c r="K25" s="181">
        <f t="shared" si="11"/>
        <v>108</v>
      </c>
      <c r="L25" s="244"/>
      <c r="M25" s="181"/>
      <c r="N25" s="280">
        <v>3</v>
      </c>
      <c r="O25" s="181"/>
      <c r="P25" s="253"/>
      <c r="Q25" s="181"/>
      <c r="R25" s="253"/>
      <c r="S25" s="206">
        <f t="shared" si="8"/>
        <v>0</v>
      </c>
      <c r="T25" s="272">
        <f t="shared" si="8"/>
        <v>3</v>
      </c>
    </row>
    <row r="26" spans="1:20" ht="15" x14ac:dyDescent="0.25">
      <c r="A26" s="1169"/>
      <c r="B26" s="1148"/>
      <c r="C26" s="263" t="s">
        <v>412</v>
      </c>
      <c r="D26" s="264">
        <f t="shared" si="9"/>
        <v>0</v>
      </c>
      <c r="E26" s="181">
        <f t="shared" si="9"/>
        <v>0</v>
      </c>
      <c r="F26" s="181">
        <f t="shared" si="9"/>
        <v>0</v>
      </c>
      <c r="G26" s="181">
        <f t="shared" si="9"/>
        <v>630</v>
      </c>
      <c r="H26" s="181">
        <f t="shared" si="10"/>
        <v>0</v>
      </c>
      <c r="I26" s="181">
        <f t="shared" si="10"/>
        <v>0</v>
      </c>
      <c r="J26" s="181">
        <f t="shared" si="11"/>
        <v>0</v>
      </c>
      <c r="K26" s="181">
        <f t="shared" si="11"/>
        <v>630</v>
      </c>
      <c r="L26" s="244"/>
      <c r="M26" s="181"/>
      <c r="N26" s="181"/>
      <c r="O26" s="181"/>
      <c r="P26" s="181">
        <v>17.5</v>
      </c>
      <c r="Q26" s="181"/>
      <c r="R26" s="181"/>
      <c r="S26" s="206">
        <f t="shared" ref="S26:S38" si="12">SUM(M26,O26,Q26)</f>
        <v>0</v>
      </c>
      <c r="T26" s="272">
        <f t="shared" ref="T26:T38" si="13">SUM(N26,P26,R26)</f>
        <v>17.5</v>
      </c>
    </row>
    <row r="27" spans="1:20" ht="30" x14ac:dyDescent="0.25">
      <c r="A27" s="1169"/>
      <c r="B27" s="1148" t="s">
        <v>413</v>
      </c>
      <c r="C27" s="263" t="s">
        <v>414</v>
      </c>
      <c r="D27" s="264">
        <f t="shared" si="9"/>
        <v>54</v>
      </c>
      <c r="E27" s="181">
        <f t="shared" si="9"/>
        <v>0</v>
      </c>
      <c r="F27" s="181">
        <f t="shared" si="9"/>
        <v>0</v>
      </c>
      <c r="G27" s="181">
        <f t="shared" si="9"/>
        <v>0</v>
      </c>
      <c r="H27" s="181">
        <f t="shared" si="10"/>
        <v>0</v>
      </c>
      <c r="I27" s="181">
        <f t="shared" si="10"/>
        <v>0</v>
      </c>
      <c r="J27" s="181">
        <f t="shared" si="11"/>
        <v>54</v>
      </c>
      <c r="K27" s="181">
        <f t="shared" si="11"/>
        <v>0</v>
      </c>
      <c r="L27" s="244"/>
      <c r="M27" s="181">
        <v>1.5</v>
      </c>
      <c r="N27" s="181"/>
      <c r="O27" s="181"/>
      <c r="P27" s="181"/>
      <c r="Q27" s="181"/>
      <c r="R27" s="181"/>
      <c r="S27" s="206">
        <f t="shared" si="12"/>
        <v>1.5</v>
      </c>
      <c r="T27" s="272">
        <f t="shared" si="13"/>
        <v>0</v>
      </c>
    </row>
    <row r="28" spans="1:20" ht="15" customHeight="1" x14ac:dyDescent="0.25">
      <c r="A28" s="1169"/>
      <c r="B28" s="1148"/>
      <c r="C28" s="263" t="s">
        <v>415</v>
      </c>
      <c r="D28" s="264">
        <f t="shared" si="9"/>
        <v>0</v>
      </c>
      <c r="E28" s="181">
        <f t="shared" si="9"/>
        <v>72</v>
      </c>
      <c r="F28" s="181">
        <f t="shared" si="9"/>
        <v>0</v>
      </c>
      <c r="G28" s="181">
        <f t="shared" si="9"/>
        <v>0</v>
      </c>
      <c r="H28" s="181">
        <f t="shared" si="10"/>
        <v>0</v>
      </c>
      <c r="I28" s="181">
        <f t="shared" si="10"/>
        <v>0</v>
      </c>
      <c r="J28" s="181">
        <f t="shared" si="11"/>
        <v>0</v>
      </c>
      <c r="K28" s="181">
        <f t="shared" si="11"/>
        <v>72</v>
      </c>
      <c r="L28" s="244"/>
      <c r="M28" s="181"/>
      <c r="N28" s="253">
        <v>2</v>
      </c>
      <c r="O28" s="181"/>
      <c r="P28" s="181"/>
      <c r="Q28" s="181"/>
      <c r="R28" s="181"/>
      <c r="S28" s="206">
        <f t="shared" si="12"/>
        <v>0</v>
      </c>
      <c r="T28" s="272">
        <f t="shared" si="13"/>
        <v>2</v>
      </c>
    </row>
    <row r="29" spans="1:20" ht="15" customHeight="1" x14ac:dyDescent="0.25">
      <c r="A29" s="1169"/>
      <c r="B29" s="1148" t="s">
        <v>416</v>
      </c>
      <c r="C29" s="209" t="s">
        <v>417</v>
      </c>
      <c r="D29" s="264">
        <f t="shared" si="9"/>
        <v>0</v>
      </c>
      <c r="E29" s="181">
        <f t="shared" si="9"/>
        <v>0</v>
      </c>
      <c r="F29" s="181">
        <f t="shared" si="9"/>
        <v>0</v>
      </c>
      <c r="G29" s="181">
        <f t="shared" si="9"/>
        <v>0</v>
      </c>
      <c r="H29" s="181">
        <f t="shared" si="10"/>
        <v>32</v>
      </c>
      <c r="I29" s="181">
        <f t="shared" si="10"/>
        <v>0</v>
      </c>
      <c r="J29" s="181">
        <f t="shared" si="11"/>
        <v>32</v>
      </c>
      <c r="K29" s="181">
        <f t="shared" si="11"/>
        <v>0</v>
      </c>
      <c r="L29" s="244"/>
      <c r="M29" s="181"/>
      <c r="N29" s="181"/>
      <c r="O29" s="181"/>
      <c r="P29" s="181"/>
      <c r="Q29" s="181">
        <v>1</v>
      </c>
      <c r="R29" s="181"/>
      <c r="S29" s="206">
        <f t="shared" si="12"/>
        <v>1</v>
      </c>
      <c r="T29" s="272">
        <f t="shared" si="13"/>
        <v>0</v>
      </c>
    </row>
    <row r="30" spans="1:20" ht="15" x14ac:dyDescent="0.25">
      <c r="A30" s="1169"/>
      <c r="B30" s="1148"/>
      <c r="C30" s="209" t="s">
        <v>418</v>
      </c>
      <c r="D30" s="264">
        <f t="shared" si="9"/>
        <v>0</v>
      </c>
      <c r="E30" s="181">
        <f t="shared" si="9"/>
        <v>0</v>
      </c>
      <c r="F30" s="181">
        <f t="shared" si="9"/>
        <v>0</v>
      </c>
      <c r="G30" s="181">
        <f t="shared" si="9"/>
        <v>0</v>
      </c>
      <c r="H30" s="181">
        <f t="shared" si="10"/>
        <v>0</v>
      </c>
      <c r="I30" s="181">
        <f t="shared" si="10"/>
        <v>0</v>
      </c>
      <c r="J30" s="181">
        <f t="shared" si="11"/>
        <v>0</v>
      </c>
      <c r="K30" s="181">
        <f t="shared" si="11"/>
        <v>0</v>
      </c>
      <c r="L30" s="244"/>
      <c r="M30" s="181"/>
      <c r="N30" s="181"/>
      <c r="O30" s="181"/>
      <c r="P30" s="253"/>
      <c r="Q30" s="253"/>
      <c r="R30" s="253"/>
      <c r="S30" s="206">
        <f t="shared" si="12"/>
        <v>0</v>
      </c>
      <c r="T30" s="272">
        <f t="shared" si="13"/>
        <v>0</v>
      </c>
    </row>
    <row r="31" spans="1:20" ht="15" x14ac:dyDescent="0.25">
      <c r="A31" s="1170"/>
      <c r="B31" s="1148"/>
      <c r="C31" s="209" t="s">
        <v>419</v>
      </c>
      <c r="D31" s="264">
        <f t="shared" si="9"/>
        <v>0</v>
      </c>
      <c r="E31" s="181">
        <f t="shared" si="9"/>
        <v>0</v>
      </c>
      <c r="F31" s="181">
        <f t="shared" si="9"/>
        <v>0</v>
      </c>
      <c r="G31" s="181">
        <f t="shared" si="9"/>
        <v>0</v>
      </c>
      <c r="H31" s="181">
        <f t="shared" si="10"/>
        <v>0</v>
      </c>
      <c r="I31" s="181">
        <f t="shared" si="10"/>
        <v>560</v>
      </c>
      <c r="J31" s="181">
        <f t="shared" si="11"/>
        <v>0</v>
      </c>
      <c r="K31" s="181">
        <f t="shared" si="11"/>
        <v>560</v>
      </c>
      <c r="L31" s="244"/>
      <c r="M31" s="181"/>
      <c r="N31" s="181"/>
      <c r="O31" s="181"/>
      <c r="P31" s="253"/>
      <c r="Q31" s="253"/>
      <c r="R31" s="280">
        <v>17.5</v>
      </c>
      <c r="S31" s="206">
        <f t="shared" si="12"/>
        <v>0</v>
      </c>
      <c r="T31" s="272">
        <f t="shared" si="13"/>
        <v>17.5</v>
      </c>
    </row>
    <row r="32" spans="1:20" ht="15" customHeight="1" x14ac:dyDescent="0.25">
      <c r="A32" s="1147" t="s">
        <v>407</v>
      </c>
      <c r="B32" s="1148" t="s">
        <v>385</v>
      </c>
      <c r="C32" s="263" t="s">
        <v>267</v>
      </c>
      <c r="D32" s="264">
        <f t="shared" si="9"/>
        <v>36</v>
      </c>
      <c r="E32" s="181">
        <f t="shared" si="9"/>
        <v>0</v>
      </c>
      <c r="F32" s="181">
        <f t="shared" si="9"/>
        <v>0</v>
      </c>
      <c r="G32" s="181">
        <f t="shared" si="9"/>
        <v>0</v>
      </c>
      <c r="H32" s="181">
        <f t="shared" si="10"/>
        <v>0</v>
      </c>
      <c r="I32" s="181">
        <f t="shared" si="10"/>
        <v>0</v>
      </c>
      <c r="J32" s="181">
        <f t="shared" si="11"/>
        <v>36</v>
      </c>
      <c r="K32" s="181">
        <f t="shared" si="11"/>
        <v>0</v>
      </c>
      <c r="L32" s="244"/>
      <c r="M32" s="181">
        <v>1</v>
      </c>
      <c r="N32" s="181"/>
      <c r="O32" s="181"/>
      <c r="P32" s="181"/>
      <c r="Q32" s="181"/>
      <c r="R32" s="181"/>
      <c r="S32" s="206">
        <f t="shared" si="12"/>
        <v>1</v>
      </c>
      <c r="T32" s="272">
        <f t="shared" si="13"/>
        <v>0</v>
      </c>
    </row>
    <row r="33" spans="1:20" ht="16.5" customHeight="1" x14ac:dyDescent="0.25">
      <c r="A33" s="1147"/>
      <c r="B33" s="1148"/>
      <c r="C33" s="263" t="s">
        <v>268</v>
      </c>
      <c r="D33" s="264">
        <f t="shared" si="9"/>
        <v>18</v>
      </c>
      <c r="E33" s="181">
        <f t="shared" si="9"/>
        <v>0</v>
      </c>
      <c r="F33" s="181">
        <f t="shared" si="9"/>
        <v>0</v>
      </c>
      <c r="G33" s="181">
        <f t="shared" si="9"/>
        <v>0</v>
      </c>
      <c r="H33" s="181">
        <f t="shared" si="10"/>
        <v>0</v>
      </c>
      <c r="I33" s="181">
        <f t="shared" si="10"/>
        <v>0</v>
      </c>
      <c r="J33" s="181">
        <f t="shared" si="11"/>
        <v>18</v>
      </c>
      <c r="K33" s="181">
        <f t="shared" si="11"/>
        <v>0</v>
      </c>
      <c r="L33" s="244"/>
      <c r="M33" s="181">
        <v>0.5</v>
      </c>
      <c r="N33" s="181"/>
      <c r="O33" s="181"/>
      <c r="P33" s="181"/>
      <c r="Q33" s="181"/>
      <c r="R33" s="181"/>
      <c r="S33" s="206">
        <f t="shared" si="12"/>
        <v>0.5</v>
      </c>
      <c r="T33" s="272">
        <f t="shared" si="13"/>
        <v>0</v>
      </c>
    </row>
    <row r="34" spans="1:20" ht="15.6" x14ac:dyDescent="0.25">
      <c r="A34" s="1147"/>
      <c r="B34" s="283" t="s">
        <v>406</v>
      </c>
      <c r="C34" s="263" t="s">
        <v>390</v>
      </c>
      <c r="D34" s="264">
        <f t="shared" si="9"/>
        <v>0</v>
      </c>
      <c r="E34" s="181">
        <f t="shared" si="9"/>
        <v>0</v>
      </c>
      <c r="F34" s="181">
        <f t="shared" si="9"/>
        <v>0</v>
      </c>
      <c r="G34" s="181">
        <f t="shared" si="9"/>
        <v>0</v>
      </c>
      <c r="H34" s="181">
        <f t="shared" si="10"/>
        <v>16</v>
      </c>
      <c r="I34" s="181">
        <f t="shared" si="10"/>
        <v>0</v>
      </c>
      <c r="J34" s="181">
        <f t="shared" si="11"/>
        <v>16</v>
      </c>
      <c r="K34" s="181">
        <f t="shared" si="11"/>
        <v>0</v>
      </c>
      <c r="L34" s="244"/>
      <c r="M34" s="181"/>
      <c r="N34" s="181"/>
      <c r="O34" s="181"/>
      <c r="P34" s="181"/>
      <c r="Q34" s="181">
        <v>0.5</v>
      </c>
      <c r="R34" s="181"/>
      <c r="S34" s="206">
        <f t="shared" si="12"/>
        <v>0.5</v>
      </c>
      <c r="T34" s="272">
        <f t="shared" si="13"/>
        <v>0</v>
      </c>
    </row>
    <row r="35" spans="1:20" ht="15.6" x14ac:dyDescent="0.25">
      <c r="A35" s="1147"/>
      <c r="B35" s="283" t="s">
        <v>413</v>
      </c>
      <c r="C35" s="263" t="s">
        <v>415</v>
      </c>
      <c r="D35" s="264">
        <f t="shared" ref="D35:G37" si="14">M35*$T$3</f>
        <v>0</v>
      </c>
      <c r="E35" s="181">
        <f t="shared" si="14"/>
        <v>36</v>
      </c>
      <c r="F35" s="181">
        <f t="shared" si="14"/>
        <v>0</v>
      </c>
      <c r="G35" s="181">
        <f t="shared" si="14"/>
        <v>0</v>
      </c>
      <c r="H35" s="181">
        <f t="shared" ref="H35:I37" si="15">Q35*$T$2</f>
        <v>0</v>
      </c>
      <c r="I35" s="181">
        <f t="shared" si="15"/>
        <v>0</v>
      </c>
      <c r="J35" s="181">
        <f t="shared" ref="J35:K37" si="16">SUM(D35,F35,H35)</f>
        <v>0</v>
      </c>
      <c r="K35" s="181">
        <f t="shared" si="16"/>
        <v>36</v>
      </c>
      <c r="L35" s="244"/>
      <c r="M35" s="181"/>
      <c r="N35" s="181">
        <v>1</v>
      </c>
      <c r="O35" s="181"/>
      <c r="P35" s="181"/>
      <c r="Q35" s="181"/>
      <c r="R35" s="181"/>
      <c r="S35" s="206">
        <f t="shared" si="12"/>
        <v>0</v>
      </c>
      <c r="T35" s="272">
        <f t="shared" si="13"/>
        <v>1</v>
      </c>
    </row>
    <row r="36" spans="1:20" ht="15.6" x14ac:dyDescent="0.25">
      <c r="A36" s="1147"/>
      <c r="B36" s="283" t="s">
        <v>409</v>
      </c>
      <c r="C36" s="263" t="s">
        <v>411</v>
      </c>
      <c r="D36" s="264">
        <f t="shared" si="14"/>
        <v>0</v>
      </c>
      <c r="E36" s="181">
        <f t="shared" si="14"/>
        <v>0</v>
      </c>
      <c r="F36" s="181">
        <f t="shared" si="14"/>
        <v>0</v>
      </c>
      <c r="G36" s="181">
        <f t="shared" si="14"/>
        <v>72</v>
      </c>
      <c r="H36" s="181">
        <f t="shared" si="15"/>
        <v>0</v>
      </c>
      <c r="I36" s="181">
        <f t="shared" si="15"/>
        <v>0</v>
      </c>
      <c r="J36" s="181">
        <f t="shared" si="16"/>
        <v>0</v>
      </c>
      <c r="K36" s="181">
        <f t="shared" si="16"/>
        <v>72</v>
      </c>
      <c r="L36" s="244"/>
      <c r="M36" s="181"/>
      <c r="N36" s="181"/>
      <c r="O36" s="181"/>
      <c r="P36" s="181">
        <v>2</v>
      </c>
      <c r="Q36" s="181"/>
      <c r="R36" s="181"/>
      <c r="S36" s="206">
        <f t="shared" si="12"/>
        <v>0</v>
      </c>
      <c r="T36" s="272">
        <f t="shared" si="13"/>
        <v>2</v>
      </c>
    </row>
    <row r="37" spans="1:20" ht="15.6" x14ac:dyDescent="0.25">
      <c r="A37" s="1147"/>
      <c r="B37" s="283" t="s">
        <v>416</v>
      </c>
      <c r="C37" s="263" t="s">
        <v>418</v>
      </c>
      <c r="D37" s="264">
        <f t="shared" si="14"/>
        <v>0</v>
      </c>
      <c r="E37" s="181">
        <f t="shared" si="14"/>
        <v>0</v>
      </c>
      <c r="F37" s="181">
        <f t="shared" si="14"/>
        <v>0</v>
      </c>
      <c r="G37" s="181">
        <f t="shared" si="14"/>
        <v>0</v>
      </c>
      <c r="H37" s="181">
        <f t="shared" si="15"/>
        <v>0</v>
      </c>
      <c r="I37" s="181">
        <f t="shared" si="15"/>
        <v>64</v>
      </c>
      <c r="J37" s="181">
        <f t="shared" si="16"/>
        <v>0</v>
      </c>
      <c r="K37" s="181">
        <f t="shared" si="16"/>
        <v>64</v>
      </c>
      <c r="L37" s="244"/>
      <c r="M37" s="181"/>
      <c r="N37" s="181"/>
      <c r="O37" s="181"/>
      <c r="P37" s="181"/>
      <c r="Q37" s="181"/>
      <c r="R37" s="181">
        <v>2</v>
      </c>
      <c r="S37" s="206">
        <f t="shared" si="12"/>
        <v>0</v>
      </c>
      <c r="T37" s="272">
        <f t="shared" si="13"/>
        <v>2</v>
      </c>
    </row>
    <row r="38" spans="1:20" ht="16.5" customHeight="1" x14ac:dyDescent="0.25">
      <c r="A38" s="1172" t="s">
        <v>396</v>
      </c>
      <c r="B38" s="1172"/>
      <c r="C38" s="1173"/>
      <c r="D38" s="266"/>
      <c r="E38" s="179">
        <v>140</v>
      </c>
      <c r="F38" s="179"/>
      <c r="G38" s="179">
        <v>140</v>
      </c>
      <c r="H38" s="179"/>
      <c r="I38" s="179"/>
      <c r="J38" s="179"/>
      <c r="K38" s="179">
        <f>SUM(D38:J38)</f>
        <v>280</v>
      </c>
      <c r="M38" s="188"/>
      <c r="N38" s="179">
        <v>140</v>
      </c>
      <c r="O38" s="179"/>
      <c r="P38" s="179">
        <v>140</v>
      </c>
      <c r="Q38" s="188"/>
      <c r="R38" s="188"/>
      <c r="S38" s="206">
        <f t="shared" si="12"/>
        <v>0</v>
      </c>
      <c r="T38" s="272">
        <f t="shared" si="13"/>
        <v>280</v>
      </c>
    </row>
    <row r="39" spans="1:20" ht="16.5" customHeight="1" x14ac:dyDescent="0.25">
      <c r="A39" s="1132" t="s">
        <v>375</v>
      </c>
      <c r="B39" s="1132"/>
      <c r="C39" s="1132"/>
      <c r="D39" s="284">
        <f>SUM(D16:D37)</f>
        <v>396</v>
      </c>
      <c r="E39" s="284">
        <f t="shared" ref="E39:K39" si="17">SUM(E16:E37)</f>
        <v>216</v>
      </c>
      <c r="F39" s="284">
        <f t="shared" si="17"/>
        <v>216</v>
      </c>
      <c r="G39" s="284">
        <f t="shared" si="17"/>
        <v>702</v>
      </c>
      <c r="H39" s="284">
        <f t="shared" si="17"/>
        <v>192</v>
      </c>
      <c r="I39" s="284">
        <f t="shared" si="17"/>
        <v>624</v>
      </c>
      <c r="J39" s="284">
        <f t="shared" si="17"/>
        <v>804</v>
      </c>
      <c r="K39" s="284">
        <f t="shared" si="17"/>
        <v>1542</v>
      </c>
      <c r="M39" s="172">
        <f t="shared" ref="M39:R39" si="18">SUM(M6:M37)</f>
        <v>29</v>
      </c>
      <c r="N39" s="172">
        <f t="shared" si="18"/>
        <v>6</v>
      </c>
      <c r="O39" s="172">
        <f t="shared" si="18"/>
        <v>16.5</v>
      </c>
      <c r="P39" s="172">
        <f t="shared" si="18"/>
        <v>19.5</v>
      </c>
      <c r="Q39" s="172">
        <f t="shared" si="18"/>
        <v>15.5</v>
      </c>
      <c r="R39" s="172">
        <f t="shared" si="18"/>
        <v>19.5</v>
      </c>
      <c r="S39" s="1149" t="s">
        <v>397</v>
      </c>
      <c r="T39" s="1150"/>
    </row>
    <row r="40" spans="1:20" ht="15.6" x14ac:dyDescent="0.25">
      <c r="B40" s="268"/>
      <c r="C40" s="269"/>
      <c r="D40" s="270"/>
      <c r="E40" s="271"/>
      <c r="F40" s="271"/>
      <c r="G40" s="271"/>
      <c r="H40" s="271"/>
      <c r="I40" s="271"/>
      <c r="J40" s="271"/>
      <c r="K40" s="271"/>
      <c r="M40" s="1151">
        <f>SUM(M39:N39)</f>
        <v>35</v>
      </c>
      <c r="N40" s="1151"/>
      <c r="O40" s="1151">
        <f>SUM(O39:P39)</f>
        <v>36</v>
      </c>
      <c r="P40" s="1151"/>
      <c r="Q40" s="1151">
        <f>SUM(Q39:R39)</f>
        <v>35</v>
      </c>
      <c r="R40" s="1151"/>
      <c r="S40" s="1152">
        <f>AVERAGE(M40:R40)</f>
        <v>35.333333333333336</v>
      </c>
      <c r="T40" s="1153"/>
    </row>
    <row r="41" spans="1:20" ht="15.6" x14ac:dyDescent="0.25">
      <c r="B41" s="268"/>
      <c r="C41" s="269"/>
      <c r="D41" s="270"/>
      <c r="E41" s="271"/>
      <c r="F41" s="271"/>
      <c r="G41" s="271"/>
      <c r="H41" s="271"/>
      <c r="I41" s="271"/>
      <c r="J41" s="271"/>
      <c r="K41" s="271"/>
      <c r="M41" s="271"/>
      <c r="N41" s="271"/>
      <c r="O41" s="271"/>
      <c r="P41" s="271"/>
      <c r="Q41" s="271"/>
      <c r="R41" s="271"/>
      <c r="S41" s="271"/>
      <c r="T41" s="271"/>
    </row>
    <row r="42" spans="1:20" ht="17.25" customHeight="1" x14ac:dyDescent="0.25">
      <c r="B42" s="268"/>
      <c r="C42" s="269"/>
      <c r="D42" s="270"/>
      <c r="E42" s="271"/>
      <c r="F42" s="271"/>
      <c r="G42" s="271"/>
      <c r="H42" s="271"/>
      <c r="I42" s="271"/>
      <c r="J42" s="271"/>
      <c r="K42" s="271"/>
      <c r="M42" s="1130" t="s">
        <v>90</v>
      </c>
      <c r="N42" s="1131"/>
      <c r="O42" s="1130" t="s">
        <v>89</v>
      </c>
      <c r="P42" s="1131"/>
      <c r="Q42" s="1130" t="s">
        <v>91</v>
      </c>
      <c r="R42" s="1131"/>
      <c r="S42" s="1154" t="s">
        <v>13</v>
      </c>
      <c r="T42" s="1155"/>
    </row>
    <row r="43" spans="1:20" x14ac:dyDescent="0.25">
      <c r="B43" s="1132" t="s">
        <v>398</v>
      </c>
      <c r="C43" s="1132"/>
      <c r="M43" s="247" t="s">
        <v>379</v>
      </c>
      <c r="N43" s="248" t="s">
        <v>380</v>
      </c>
      <c r="O43" s="247" t="s">
        <v>379</v>
      </c>
      <c r="P43" s="248" t="s">
        <v>380</v>
      </c>
      <c r="Q43" s="247" t="s">
        <v>379</v>
      </c>
      <c r="R43" s="248" t="s">
        <v>380</v>
      </c>
      <c r="S43" s="247" t="s">
        <v>132</v>
      </c>
      <c r="T43" s="181" t="s">
        <v>132</v>
      </c>
    </row>
    <row r="44" spans="1:20" ht="15.6" x14ac:dyDescent="0.25">
      <c r="B44" s="265" t="s">
        <v>399</v>
      </c>
      <c r="C44" s="273">
        <f>SUM(J3:J15)</f>
        <v>1262</v>
      </c>
      <c r="M44" s="179">
        <f>SUM(M6:M15)</f>
        <v>18</v>
      </c>
      <c r="N44" s="179"/>
      <c r="O44" s="179">
        <f>SUM(O6:O15)</f>
        <v>10.5</v>
      </c>
      <c r="P44" s="179"/>
      <c r="Q44" s="179">
        <f>SUM(Q6:Q15)</f>
        <v>9.5</v>
      </c>
      <c r="R44" s="179"/>
      <c r="S44" s="179">
        <f>SUM(M44:R44)</f>
        <v>38</v>
      </c>
      <c r="T44" s="179">
        <f>S44</f>
        <v>38</v>
      </c>
    </row>
    <row r="45" spans="1:20" x14ac:dyDescent="0.25">
      <c r="B45" s="273" t="s">
        <v>290</v>
      </c>
      <c r="C45" s="273">
        <f>SUM(J16:J37)</f>
        <v>804</v>
      </c>
      <c r="M45" s="179">
        <f>SUM(M16:M37)</f>
        <v>11</v>
      </c>
      <c r="N45" s="179"/>
      <c r="O45" s="179">
        <f>SUM(O16:O37)</f>
        <v>6</v>
      </c>
      <c r="P45" s="179"/>
      <c r="Q45" s="179">
        <f>SUM(Q16:Q37)</f>
        <v>6</v>
      </c>
      <c r="R45" s="179"/>
      <c r="S45" s="179">
        <f>SUM(M45:R45)</f>
        <v>23</v>
      </c>
      <c r="T45" s="1132">
        <f>SUM(S45:S46)</f>
        <v>68</v>
      </c>
    </row>
    <row r="46" spans="1:20" x14ac:dyDescent="0.25">
      <c r="B46" s="273" t="s">
        <v>291</v>
      </c>
      <c r="C46" s="273">
        <f>SUM(K16:K38)</f>
        <v>1822</v>
      </c>
      <c r="M46" s="179"/>
      <c r="N46" s="179">
        <f>SUM(N16:N37)</f>
        <v>6</v>
      </c>
      <c r="O46" s="179"/>
      <c r="P46" s="179">
        <f>SUM(P16:P37)</f>
        <v>19.5</v>
      </c>
      <c r="Q46" s="179"/>
      <c r="R46" s="179">
        <f>SUM(R16:R37)</f>
        <v>19.5</v>
      </c>
      <c r="S46" s="179">
        <f>SUM(M46:R46)</f>
        <v>45</v>
      </c>
      <c r="T46" s="1132"/>
    </row>
    <row r="47" spans="1:20" ht="13.8" x14ac:dyDescent="0.25">
      <c r="B47" s="273"/>
      <c r="C47" s="273">
        <f>SUM(C44:C46)</f>
        <v>3888</v>
      </c>
      <c r="M47" s="1163">
        <f>SUM(M45:N46)</f>
        <v>17</v>
      </c>
      <c r="N47" s="1164"/>
      <c r="O47" s="1163">
        <f>SUM(O45:P46)</f>
        <v>25.5</v>
      </c>
      <c r="P47" s="1164"/>
      <c r="Q47" s="1165">
        <f>SUM(Q45:R46)</f>
        <v>25.5</v>
      </c>
      <c r="R47" s="1166"/>
      <c r="S47" s="1159" t="s">
        <v>400</v>
      </c>
      <c r="T47" s="1161"/>
    </row>
    <row r="48" spans="1:20" x14ac:dyDescent="0.25">
      <c r="B48" s="273"/>
      <c r="C48" s="273"/>
      <c r="E48" s="185"/>
      <c r="M48" s="1167">
        <v>17</v>
      </c>
      <c r="N48" s="1167"/>
      <c r="O48" s="1167">
        <v>25</v>
      </c>
      <c r="P48" s="1167"/>
      <c r="Q48" s="1167">
        <v>25.5</v>
      </c>
      <c r="R48" s="1167"/>
      <c r="S48" s="1132" t="s">
        <v>401</v>
      </c>
      <c r="T48" s="1132"/>
    </row>
    <row r="49" spans="2:4" ht="15.6" x14ac:dyDescent="0.25">
      <c r="B49" s="265" t="s">
        <v>399</v>
      </c>
      <c r="C49" s="274">
        <f>C44/C47</f>
        <v>0.32458847736625512</v>
      </c>
    </row>
    <row r="50" spans="2:4" ht="13.8" x14ac:dyDescent="0.25">
      <c r="B50" s="273" t="s">
        <v>290</v>
      </c>
      <c r="C50" s="275">
        <f>C45/SUM(C45:C46)</f>
        <v>0.30616907844630614</v>
      </c>
    </row>
    <row r="51" spans="2:4" ht="13.8" x14ac:dyDescent="0.25">
      <c r="B51" s="273" t="s">
        <v>291</v>
      </c>
      <c r="C51" s="275">
        <f>C46/SUM(C45:C46)</f>
        <v>0.69383092155369386</v>
      </c>
    </row>
    <row r="52" spans="2:4" x14ac:dyDescent="0.25">
      <c r="B52" s="179"/>
      <c r="C52" s="276"/>
    </row>
    <row r="53" spans="2:4" ht="15.6" x14ac:dyDescent="0.25">
      <c r="B53" s="265" t="s">
        <v>399</v>
      </c>
      <c r="C53" s="277">
        <f>C49</f>
        <v>0.32458847736625512</v>
      </c>
    </row>
    <row r="54" spans="2:4" x14ac:dyDescent="0.25">
      <c r="B54" s="273" t="s">
        <v>290</v>
      </c>
      <c r="C54" s="1162">
        <f>SUM(C45:C46)/C47</f>
        <v>0.67541152263374482</v>
      </c>
    </row>
    <row r="55" spans="2:4" x14ac:dyDescent="0.25">
      <c r="B55" s="273" t="s">
        <v>291</v>
      </c>
      <c r="C55" s="1162"/>
    </row>
    <row r="56" spans="2:4" x14ac:dyDescent="0.25">
      <c r="C56" s="278">
        <f>SUM(C53:C55)</f>
        <v>1</v>
      </c>
    </row>
    <row r="59" spans="2:4" x14ac:dyDescent="0.25">
      <c r="B59" s="175"/>
      <c r="C59" s="175"/>
      <c r="D59" s="175"/>
    </row>
    <row r="60" spans="2:4" x14ac:dyDescent="0.25">
      <c r="B60" s="175"/>
      <c r="C60" s="175"/>
      <c r="D60" s="175"/>
    </row>
    <row r="61" spans="2:4" x14ac:dyDescent="0.25">
      <c r="B61" s="175"/>
      <c r="C61" s="175"/>
      <c r="D61" s="175"/>
    </row>
    <row r="62" spans="2:4" x14ac:dyDescent="0.25">
      <c r="B62" s="175"/>
      <c r="C62" s="175"/>
      <c r="D62" s="175"/>
    </row>
    <row r="63" spans="2:4" x14ac:dyDescent="0.25">
      <c r="B63" s="175"/>
      <c r="C63" s="175"/>
      <c r="D63" s="175"/>
    </row>
    <row r="64" spans="2:4" x14ac:dyDescent="0.25">
      <c r="B64" s="175"/>
      <c r="C64" s="175"/>
      <c r="D64" s="175"/>
    </row>
    <row r="65" spans="2:4" x14ac:dyDescent="0.25">
      <c r="B65" s="175"/>
      <c r="C65" s="175"/>
      <c r="D65" s="175"/>
    </row>
    <row r="66" spans="2:4" x14ac:dyDescent="0.25">
      <c r="B66" s="175"/>
      <c r="C66" s="175"/>
      <c r="D66" s="175"/>
    </row>
    <row r="67" spans="2:4" x14ac:dyDescent="0.25">
      <c r="B67" s="175"/>
      <c r="C67" s="175"/>
      <c r="D67" s="175"/>
    </row>
    <row r="68" spans="2:4" x14ac:dyDescent="0.25">
      <c r="B68" s="175"/>
      <c r="C68" s="175"/>
      <c r="D68" s="175"/>
    </row>
    <row r="69" spans="2:4" x14ac:dyDescent="0.25">
      <c r="B69" s="175"/>
      <c r="C69" s="175"/>
      <c r="D69" s="175"/>
    </row>
    <row r="70" spans="2:4" x14ac:dyDescent="0.25">
      <c r="B70" s="175"/>
      <c r="C70" s="175"/>
      <c r="D70" s="175"/>
    </row>
    <row r="71" spans="2:4" x14ac:dyDescent="0.25">
      <c r="B71" s="175"/>
      <c r="C71" s="175"/>
      <c r="D71" s="175"/>
    </row>
    <row r="72" spans="2:4" x14ac:dyDescent="0.25">
      <c r="B72" s="175"/>
      <c r="C72" s="175"/>
      <c r="D72" s="175"/>
    </row>
    <row r="73" spans="2:4" x14ac:dyDescent="0.25">
      <c r="B73" s="175"/>
      <c r="C73" s="175"/>
      <c r="D73" s="175"/>
    </row>
    <row r="74" spans="2:4" x14ac:dyDescent="0.25">
      <c r="B74" s="175"/>
      <c r="C74" s="175"/>
      <c r="D74" s="175"/>
    </row>
    <row r="75" spans="2:4" x14ac:dyDescent="0.25">
      <c r="B75" s="175"/>
      <c r="C75" s="175"/>
      <c r="D75" s="175"/>
    </row>
    <row r="76" spans="2:4" x14ac:dyDescent="0.25">
      <c r="B76" s="175"/>
      <c r="C76" s="175"/>
      <c r="D76" s="175"/>
    </row>
    <row r="77" spans="2:4" x14ac:dyDescent="0.25">
      <c r="B77" s="175"/>
      <c r="C77" s="175"/>
      <c r="D77" s="175"/>
    </row>
    <row r="78" spans="2:4" x14ac:dyDescent="0.25">
      <c r="B78" s="175"/>
      <c r="C78" s="175"/>
      <c r="D78" s="175"/>
    </row>
    <row r="79" spans="2:4" x14ac:dyDescent="0.25">
      <c r="B79" s="175"/>
      <c r="C79" s="175"/>
      <c r="D79" s="175"/>
    </row>
    <row r="80" spans="2:4" x14ac:dyDescent="0.25">
      <c r="B80" s="175"/>
      <c r="C80" s="175"/>
      <c r="D80" s="175"/>
    </row>
    <row r="81" spans="2:4" x14ac:dyDescent="0.25">
      <c r="B81" s="175"/>
      <c r="C81" s="175"/>
      <c r="D81" s="175"/>
    </row>
    <row r="82" spans="2:4" x14ac:dyDescent="0.25">
      <c r="B82" s="175"/>
      <c r="C82" s="175"/>
      <c r="D82" s="175"/>
    </row>
    <row r="83" spans="2:4" x14ac:dyDescent="0.25">
      <c r="B83" s="175"/>
      <c r="C83" s="175"/>
      <c r="D83" s="175"/>
    </row>
    <row r="84" spans="2:4" x14ac:dyDescent="0.25">
      <c r="B84" s="175"/>
      <c r="C84" s="175"/>
      <c r="D84" s="175"/>
    </row>
    <row r="85" spans="2:4" x14ac:dyDescent="0.25">
      <c r="B85" s="175"/>
      <c r="C85" s="175"/>
      <c r="D85" s="175"/>
    </row>
    <row r="86" spans="2:4" x14ac:dyDescent="0.25">
      <c r="B86" s="175"/>
      <c r="C86" s="175"/>
      <c r="D86" s="175"/>
    </row>
    <row r="87" spans="2:4" x14ac:dyDescent="0.25">
      <c r="B87" s="175"/>
      <c r="C87" s="175"/>
      <c r="D87" s="175"/>
    </row>
    <row r="88" spans="2:4" x14ac:dyDescent="0.25">
      <c r="B88" s="175"/>
      <c r="C88" s="175"/>
      <c r="D88" s="175"/>
    </row>
    <row r="89" spans="2:4" x14ac:dyDescent="0.25">
      <c r="B89" s="175"/>
      <c r="C89" s="175"/>
      <c r="D89" s="175"/>
    </row>
    <row r="90" spans="2:4" x14ac:dyDescent="0.25">
      <c r="B90" s="175"/>
      <c r="C90" s="175"/>
      <c r="D90" s="175"/>
    </row>
    <row r="91" spans="2:4" x14ac:dyDescent="0.25">
      <c r="B91" s="175"/>
      <c r="C91" s="175"/>
      <c r="D91" s="175"/>
    </row>
    <row r="92" spans="2:4" x14ac:dyDescent="0.25">
      <c r="B92" s="175"/>
      <c r="C92" s="175"/>
      <c r="D92" s="175"/>
    </row>
    <row r="93" spans="2:4" x14ac:dyDescent="0.25">
      <c r="B93" s="175"/>
      <c r="C93" s="175"/>
      <c r="D93" s="175"/>
    </row>
    <row r="94" spans="2:4" x14ac:dyDescent="0.25">
      <c r="B94" s="175"/>
      <c r="C94" s="175"/>
      <c r="D94" s="175"/>
    </row>
    <row r="95" spans="2:4" x14ac:dyDescent="0.25">
      <c r="B95" s="175"/>
      <c r="C95" s="175"/>
      <c r="D95" s="175"/>
    </row>
    <row r="96" spans="2:4" x14ac:dyDescent="0.25">
      <c r="B96" s="175"/>
      <c r="C96" s="175"/>
      <c r="D96" s="175"/>
    </row>
    <row r="97" spans="2:4" x14ac:dyDescent="0.25">
      <c r="B97" s="175"/>
      <c r="C97" s="175"/>
      <c r="D97" s="175"/>
    </row>
    <row r="98" spans="2:4" x14ac:dyDescent="0.25">
      <c r="B98" s="175"/>
      <c r="C98" s="175"/>
      <c r="D98" s="175"/>
    </row>
    <row r="99" spans="2:4" x14ac:dyDescent="0.25">
      <c r="B99" s="175"/>
      <c r="C99" s="175"/>
      <c r="D99" s="175"/>
    </row>
    <row r="100" spans="2:4" x14ac:dyDescent="0.25">
      <c r="B100" s="175"/>
      <c r="C100" s="175"/>
      <c r="D100" s="175"/>
    </row>
    <row r="101" spans="2:4" x14ac:dyDescent="0.25">
      <c r="B101" s="175"/>
      <c r="C101" s="175"/>
      <c r="D101" s="175"/>
    </row>
    <row r="102" spans="2:4" x14ac:dyDescent="0.25">
      <c r="B102" s="175"/>
      <c r="C102" s="175"/>
      <c r="D102" s="175"/>
    </row>
    <row r="103" spans="2:4" x14ac:dyDescent="0.25">
      <c r="B103" s="175"/>
      <c r="C103" s="175"/>
      <c r="D103" s="175"/>
    </row>
    <row r="104" spans="2:4" x14ac:dyDescent="0.25">
      <c r="B104" s="175"/>
      <c r="C104" s="175"/>
      <c r="D104" s="175"/>
    </row>
    <row r="105" spans="2:4" x14ac:dyDescent="0.25">
      <c r="B105" s="175"/>
      <c r="C105" s="175"/>
      <c r="D105" s="175"/>
    </row>
    <row r="106" spans="2:4" x14ac:dyDescent="0.25">
      <c r="B106" s="175"/>
      <c r="C106" s="175"/>
      <c r="D106" s="175"/>
    </row>
    <row r="107" spans="2:4" x14ac:dyDescent="0.25">
      <c r="B107" s="175"/>
      <c r="C107" s="175"/>
      <c r="D107" s="175"/>
    </row>
    <row r="108" spans="2:4" x14ac:dyDescent="0.25">
      <c r="B108" s="175"/>
      <c r="C108" s="175"/>
      <c r="D108" s="175"/>
    </row>
    <row r="109" spans="2:4" x14ac:dyDescent="0.25">
      <c r="B109" s="175"/>
      <c r="C109" s="175"/>
      <c r="D109" s="175"/>
    </row>
    <row r="110" spans="2:4" x14ac:dyDescent="0.25">
      <c r="B110" s="175"/>
      <c r="C110" s="175"/>
      <c r="D110" s="175"/>
    </row>
    <row r="111" spans="2:4" x14ac:dyDescent="0.25">
      <c r="B111" s="175"/>
      <c r="C111" s="175"/>
      <c r="D111" s="175"/>
    </row>
    <row r="112" spans="2:4" x14ac:dyDescent="0.25">
      <c r="B112" s="175"/>
      <c r="C112" s="175"/>
      <c r="D112" s="175"/>
    </row>
    <row r="113" spans="2:4" x14ac:dyDescent="0.25">
      <c r="B113" s="175"/>
      <c r="C113" s="175"/>
      <c r="D113" s="175"/>
    </row>
    <row r="114" spans="2:4" x14ac:dyDescent="0.25">
      <c r="B114" s="175"/>
      <c r="C114" s="175"/>
      <c r="D114" s="175"/>
    </row>
    <row r="115" spans="2:4" x14ac:dyDescent="0.25">
      <c r="B115" s="175"/>
      <c r="C115" s="175"/>
      <c r="D115" s="175"/>
    </row>
    <row r="116" spans="2:4" x14ac:dyDescent="0.25">
      <c r="B116" s="175"/>
      <c r="C116" s="175"/>
      <c r="D116" s="175"/>
    </row>
    <row r="117" spans="2:4" x14ac:dyDescent="0.25">
      <c r="B117" s="175"/>
      <c r="C117" s="175"/>
      <c r="D117" s="175"/>
    </row>
    <row r="118" spans="2:4" x14ac:dyDescent="0.25">
      <c r="B118" s="175"/>
      <c r="C118" s="175"/>
      <c r="D118" s="175"/>
    </row>
    <row r="119" spans="2:4" x14ac:dyDescent="0.25">
      <c r="B119" s="175"/>
      <c r="C119" s="175"/>
      <c r="D119" s="175"/>
    </row>
    <row r="120" spans="2:4" x14ac:dyDescent="0.25">
      <c r="B120" s="175"/>
      <c r="C120" s="175"/>
      <c r="D120" s="175"/>
    </row>
    <row r="121" spans="2:4" x14ac:dyDescent="0.25">
      <c r="B121" s="175"/>
      <c r="C121" s="175"/>
      <c r="D121" s="175"/>
    </row>
    <row r="122" spans="2:4" x14ac:dyDescent="0.25">
      <c r="B122" s="175"/>
      <c r="C122" s="175"/>
      <c r="D122" s="175"/>
    </row>
    <row r="123" spans="2:4" x14ac:dyDescent="0.25">
      <c r="B123" s="175"/>
      <c r="C123" s="175"/>
      <c r="D123" s="175"/>
    </row>
    <row r="124" spans="2:4" x14ac:dyDescent="0.25">
      <c r="B124" s="175"/>
      <c r="C124" s="175"/>
      <c r="D124" s="175"/>
    </row>
    <row r="125" spans="2:4" x14ac:dyDescent="0.25">
      <c r="B125" s="175"/>
      <c r="C125" s="175"/>
      <c r="D125" s="175"/>
    </row>
    <row r="126" spans="2:4" x14ac:dyDescent="0.25">
      <c r="B126" s="175"/>
      <c r="C126" s="175"/>
      <c r="D126" s="175"/>
    </row>
    <row r="127" spans="2:4" x14ac:dyDescent="0.25">
      <c r="B127" s="175"/>
      <c r="C127" s="175"/>
      <c r="D127" s="175"/>
    </row>
    <row r="128" spans="2:4" x14ac:dyDescent="0.25">
      <c r="B128" s="175"/>
      <c r="C128" s="175"/>
      <c r="D128" s="175"/>
    </row>
    <row r="129" spans="2:4" x14ac:dyDescent="0.25">
      <c r="B129" s="175"/>
      <c r="C129" s="175"/>
      <c r="D129" s="175"/>
    </row>
    <row r="130" spans="2:4" x14ac:dyDescent="0.25">
      <c r="B130" s="175"/>
      <c r="C130" s="175"/>
      <c r="D130" s="175"/>
    </row>
    <row r="131" spans="2:4" x14ac:dyDescent="0.25">
      <c r="B131" s="175"/>
      <c r="C131" s="175"/>
      <c r="D131" s="175"/>
    </row>
    <row r="132" spans="2:4" x14ac:dyDescent="0.25">
      <c r="B132" s="175"/>
      <c r="C132" s="175"/>
      <c r="D132" s="175"/>
    </row>
    <row r="133" spans="2:4" x14ac:dyDescent="0.25">
      <c r="B133" s="175"/>
      <c r="C133" s="175"/>
      <c r="D133" s="175"/>
    </row>
    <row r="134" spans="2:4" x14ac:dyDescent="0.25">
      <c r="B134" s="175"/>
      <c r="C134" s="175"/>
      <c r="D134" s="175"/>
    </row>
    <row r="135" spans="2:4" x14ac:dyDescent="0.25">
      <c r="B135" s="175"/>
      <c r="C135" s="175"/>
      <c r="D135" s="175"/>
    </row>
    <row r="136" spans="2:4" x14ac:dyDescent="0.25">
      <c r="B136" s="175"/>
      <c r="C136" s="175"/>
      <c r="D136" s="175"/>
    </row>
    <row r="137" spans="2:4" x14ac:dyDescent="0.25">
      <c r="B137" s="175"/>
      <c r="C137" s="175"/>
      <c r="D137" s="175"/>
    </row>
    <row r="138" spans="2:4" x14ac:dyDescent="0.25">
      <c r="B138" s="175"/>
      <c r="C138" s="175"/>
      <c r="D138" s="175"/>
    </row>
    <row r="139" spans="2:4" x14ac:dyDescent="0.25">
      <c r="B139" s="175"/>
      <c r="C139" s="175"/>
      <c r="D139" s="175"/>
    </row>
    <row r="140" spans="2:4" x14ac:dyDescent="0.25">
      <c r="B140" s="175"/>
      <c r="C140" s="175"/>
      <c r="D140" s="175"/>
    </row>
    <row r="141" spans="2:4" x14ac:dyDescent="0.25">
      <c r="B141" s="175"/>
      <c r="C141" s="175"/>
      <c r="D141" s="175"/>
    </row>
    <row r="142" spans="2:4" x14ac:dyDescent="0.25">
      <c r="B142" s="175"/>
      <c r="C142" s="175"/>
      <c r="D142" s="175"/>
    </row>
    <row r="143" spans="2:4" x14ac:dyDescent="0.25">
      <c r="B143" s="175"/>
      <c r="C143" s="175"/>
      <c r="D143" s="175"/>
    </row>
    <row r="144" spans="2:4" x14ac:dyDescent="0.25">
      <c r="B144" s="175"/>
      <c r="C144" s="175"/>
      <c r="D144" s="175"/>
    </row>
    <row r="145" spans="2:4" x14ac:dyDescent="0.25">
      <c r="B145" s="175"/>
      <c r="C145" s="175"/>
      <c r="D145" s="175"/>
    </row>
    <row r="146" spans="2:4" x14ac:dyDescent="0.25">
      <c r="B146" s="175"/>
      <c r="C146" s="175"/>
      <c r="D146" s="175"/>
    </row>
  </sheetData>
  <mergeCells count="42">
    <mergeCell ref="S4:T4"/>
    <mergeCell ref="A38:C38"/>
    <mergeCell ref="A39:C39"/>
    <mergeCell ref="S47:T47"/>
    <mergeCell ref="M48:N48"/>
    <mergeCell ref="O48:P48"/>
    <mergeCell ref="Q48:R48"/>
    <mergeCell ref="S48:T48"/>
    <mergeCell ref="B43:C43"/>
    <mergeCell ref="A32:A37"/>
    <mergeCell ref="B27:B28"/>
    <mergeCell ref="B29:B31"/>
    <mergeCell ref="S39:T39"/>
    <mergeCell ref="M40:N40"/>
    <mergeCell ref="O40:P40"/>
    <mergeCell ref="Q40:R40"/>
    <mergeCell ref="C54:C55"/>
    <mergeCell ref="M47:N47"/>
    <mergeCell ref="O47:P47"/>
    <mergeCell ref="Q47:R47"/>
    <mergeCell ref="T45:T46"/>
    <mergeCell ref="S40:T40"/>
    <mergeCell ref="M42:N42"/>
    <mergeCell ref="O42:P42"/>
    <mergeCell ref="Q42:R42"/>
    <mergeCell ref="S42:T42"/>
    <mergeCell ref="B32:B33"/>
    <mergeCell ref="A16:A31"/>
    <mergeCell ref="B24:B26"/>
    <mergeCell ref="C3:R3"/>
    <mergeCell ref="D4:E4"/>
    <mergeCell ref="F4:G4"/>
    <mergeCell ref="H4:I4"/>
    <mergeCell ref="J4:K4"/>
    <mergeCell ref="M4:N4"/>
    <mergeCell ref="O4:P4"/>
    <mergeCell ref="Q4:R4"/>
    <mergeCell ref="A13:B15"/>
    <mergeCell ref="A4:C5"/>
    <mergeCell ref="A6:B12"/>
    <mergeCell ref="B19:B20"/>
    <mergeCell ref="B21:B2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2"/>
  <sheetViews>
    <sheetView topLeftCell="A7" workbookViewId="0">
      <selection activeCell="O20" sqref="O20"/>
    </sheetView>
  </sheetViews>
  <sheetFormatPr defaultColWidth="9.109375" defaultRowHeight="13.2" x14ac:dyDescent="0.25"/>
  <cols>
    <col min="1" max="1" width="13.5546875" style="175" customWidth="1"/>
    <col min="2" max="2" width="30.109375" style="286" customWidth="1"/>
    <col min="3" max="3" width="44.88671875" style="245" customWidth="1"/>
    <col min="4" max="4" width="8.33203125" style="246" hidden="1" customWidth="1"/>
    <col min="5" max="11" width="9.109375" style="175" hidden="1" customWidth="1"/>
    <col min="12" max="12" width="4" style="175" customWidth="1"/>
    <col min="13" max="20" width="6.33203125" style="175" customWidth="1"/>
    <col min="21" max="16384" width="9.109375" style="175"/>
  </cols>
  <sheetData>
    <row r="2" spans="1:20" x14ac:dyDescent="0.25">
      <c r="T2" s="175">
        <v>32</v>
      </c>
    </row>
    <row r="3" spans="1:20" ht="15.6" x14ac:dyDescent="0.25">
      <c r="C3" s="1127" t="s">
        <v>377</v>
      </c>
      <c r="D3" s="1127"/>
      <c r="E3" s="1128"/>
      <c r="F3" s="1128"/>
      <c r="G3" s="1128"/>
      <c r="H3" s="1128"/>
      <c r="I3" s="1128"/>
      <c r="J3" s="1128"/>
      <c r="K3" s="1128"/>
      <c r="L3" s="1128"/>
      <c r="M3" s="1128"/>
      <c r="N3" s="1128"/>
      <c r="O3" s="1128"/>
      <c r="P3" s="1128"/>
      <c r="Q3" s="1128"/>
      <c r="R3" s="1128"/>
      <c r="T3" s="175">
        <v>36</v>
      </c>
    </row>
    <row r="4" spans="1:20" ht="15" customHeight="1" x14ac:dyDescent="0.25">
      <c r="A4" s="1129" t="s">
        <v>378</v>
      </c>
      <c r="B4" s="1129"/>
      <c r="C4" s="1129"/>
      <c r="D4" s="1130" t="s">
        <v>90</v>
      </c>
      <c r="E4" s="1131"/>
      <c r="F4" s="1130" t="s">
        <v>89</v>
      </c>
      <c r="G4" s="1131"/>
      <c r="H4" s="1130" t="s">
        <v>91</v>
      </c>
      <c r="I4" s="1131"/>
      <c r="J4" s="1131" t="s">
        <v>13</v>
      </c>
      <c r="K4" s="1131"/>
      <c r="L4" s="184"/>
      <c r="M4" s="1130" t="s">
        <v>90</v>
      </c>
      <c r="N4" s="1131"/>
      <c r="O4" s="1130" t="s">
        <v>89</v>
      </c>
      <c r="P4" s="1131"/>
      <c r="Q4" s="1130" t="s">
        <v>91</v>
      </c>
      <c r="R4" s="1131"/>
      <c r="S4" s="1131" t="s">
        <v>13</v>
      </c>
      <c r="T4" s="1131"/>
    </row>
    <row r="5" spans="1:20" x14ac:dyDescent="0.25">
      <c r="A5" s="1129"/>
      <c r="B5" s="1129"/>
      <c r="C5" s="1129"/>
      <c r="D5" s="291" t="s">
        <v>106</v>
      </c>
      <c r="E5" s="248" t="s">
        <v>107</v>
      </c>
      <c r="F5" s="291" t="s">
        <v>106</v>
      </c>
      <c r="G5" s="248" t="s">
        <v>107</v>
      </c>
      <c r="H5" s="291" t="s">
        <v>106</v>
      </c>
      <c r="I5" s="248" t="s">
        <v>107</v>
      </c>
      <c r="J5" s="291" t="s">
        <v>106</v>
      </c>
      <c r="K5" s="248" t="s">
        <v>107</v>
      </c>
      <c r="L5" s="249"/>
      <c r="M5" s="291" t="s">
        <v>379</v>
      </c>
      <c r="N5" s="248" t="s">
        <v>380</v>
      </c>
      <c r="O5" s="291" t="s">
        <v>379</v>
      </c>
      <c r="P5" s="248" t="s">
        <v>380</v>
      </c>
      <c r="Q5" s="291" t="s">
        <v>379</v>
      </c>
      <c r="R5" s="248" t="s">
        <v>380</v>
      </c>
      <c r="S5" s="291" t="s">
        <v>379</v>
      </c>
      <c r="T5" s="248" t="s">
        <v>380</v>
      </c>
    </row>
    <row r="6" spans="1:20" x14ac:dyDescent="0.25">
      <c r="A6" s="1132" t="s">
        <v>381</v>
      </c>
      <c r="B6" s="1132"/>
      <c r="C6" s="250" t="s">
        <v>382</v>
      </c>
      <c r="D6" s="317">
        <f>M6*$T$3</f>
        <v>72</v>
      </c>
      <c r="E6" s="317">
        <f t="shared" ref="E6:I15" si="0">N6*$T$3</f>
        <v>0</v>
      </c>
      <c r="F6" s="317">
        <f t="shared" si="0"/>
        <v>36</v>
      </c>
      <c r="G6" s="317">
        <f t="shared" si="0"/>
        <v>0</v>
      </c>
      <c r="H6" s="317">
        <f>Q6*$T$2</f>
        <v>0</v>
      </c>
      <c r="I6" s="317">
        <f t="shared" si="0"/>
        <v>0</v>
      </c>
      <c r="J6" s="181">
        <f>SUM(D6,F6,H6)</f>
        <v>108</v>
      </c>
      <c r="K6" s="181">
        <f>SUM(E6,G6,I6)</f>
        <v>0</v>
      </c>
      <c r="L6" s="251"/>
      <c r="M6" s="181">
        <v>2</v>
      </c>
      <c r="N6" s="181"/>
      <c r="O6" s="181">
        <v>1</v>
      </c>
      <c r="P6" s="181"/>
      <c r="Q6" s="181"/>
      <c r="R6" s="181"/>
      <c r="S6" s="316">
        <f>SUM(M6,O6,Q6)</f>
        <v>3</v>
      </c>
      <c r="T6" s="316">
        <f>SUM(N6,P6,R6)</f>
        <v>0</v>
      </c>
    </row>
    <row r="7" spans="1:20" ht="15.6" x14ac:dyDescent="0.25">
      <c r="A7" s="1132"/>
      <c r="B7" s="1132"/>
      <c r="C7" s="252" t="s">
        <v>383</v>
      </c>
      <c r="D7" s="317">
        <f t="shared" ref="D7:D15" si="1">M7*$T$3</f>
        <v>72</v>
      </c>
      <c r="E7" s="317">
        <f t="shared" si="0"/>
        <v>0</v>
      </c>
      <c r="F7" s="317">
        <f t="shared" si="0"/>
        <v>72</v>
      </c>
      <c r="G7" s="317">
        <f t="shared" si="0"/>
        <v>0</v>
      </c>
      <c r="H7" s="317">
        <f t="shared" ref="H7:H15" si="2">Q7*$T$2</f>
        <v>64</v>
      </c>
      <c r="I7" s="317">
        <f t="shared" si="0"/>
        <v>0</v>
      </c>
      <c r="J7" s="181">
        <f t="shared" ref="J7:K15" si="3">SUM(D7,F7,H7)</f>
        <v>208</v>
      </c>
      <c r="K7" s="181">
        <f t="shared" si="3"/>
        <v>0</v>
      </c>
      <c r="L7" s="251"/>
      <c r="M7" s="280">
        <v>2</v>
      </c>
      <c r="N7" s="280"/>
      <c r="O7" s="280">
        <v>2</v>
      </c>
      <c r="P7" s="280"/>
      <c r="Q7" s="280">
        <v>2</v>
      </c>
      <c r="R7" s="181"/>
      <c r="S7" s="316">
        <f t="shared" ref="S7:T15" si="4">SUM(M7,O7,Q7)</f>
        <v>6</v>
      </c>
      <c r="T7" s="316">
        <f t="shared" si="4"/>
        <v>0</v>
      </c>
    </row>
    <row r="8" spans="1:20" ht="15.6" x14ac:dyDescent="0.25">
      <c r="A8" s="1132"/>
      <c r="B8" s="1132"/>
      <c r="C8" s="252" t="s">
        <v>19</v>
      </c>
      <c r="D8" s="317">
        <f t="shared" si="1"/>
        <v>72</v>
      </c>
      <c r="E8" s="317">
        <f t="shared" si="0"/>
        <v>0</v>
      </c>
      <c r="F8" s="317">
        <f t="shared" si="0"/>
        <v>36</v>
      </c>
      <c r="G8" s="317">
        <f t="shared" si="0"/>
        <v>0</v>
      </c>
      <c r="H8" s="317">
        <f t="shared" si="2"/>
        <v>0</v>
      </c>
      <c r="I8" s="317">
        <f t="shared" si="0"/>
        <v>0</v>
      </c>
      <c r="J8" s="181">
        <f t="shared" si="3"/>
        <v>108</v>
      </c>
      <c r="K8" s="181">
        <f t="shared" si="3"/>
        <v>0</v>
      </c>
      <c r="L8" s="251"/>
      <c r="M8" s="280">
        <v>2</v>
      </c>
      <c r="N8" s="280"/>
      <c r="O8" s="280">
        <v>1</v>
      </c>
      <c r="P8" s="280"/>
      <c r="Q8" s="280"/>
      <c r="R8" s="181"/>
      <c r="S8" s="316">
        <f t="shared" si="4"/>
        <v>3</v>
      </c>
      <c r="T8" s="316">
        <f t="shared" si="4"/>
        <v>0</v>
      </c>
    </row>
    <row r="9" spans="1:20" ht="15.6" x14ac:dyDescent="0.25">
      <c r="A9" s="1132"/>
      <c r="B9" s="1132"/>
      <c r="C9" s="252" t="s">
        <v>25</v>
      </c>
      <c r="D9" s="317">
        <f t="shared" si="1"/>
        <v>108</v>
      </c>
      <c r="E9" s="317">
        <f t="shared" si="0"/>
        <v>0</v>
      </c>
      <c r="F9" s="317">
        <f t="shared" si="0"/>
        <v>0</v>
      </c>
      <c r="G9" s="317">
        <f t="shared" si="0"/>
        <v>0</v>
      </c>
      <c r="H9" s="317">
        <f t="shared" si="2"/>
        <v>0</v>
      </c>
      <c r="I9" s="317">
        <f t="shared" si="0"/>
        <v>0</v>
      </c>
      <c r="J9" s="181">
        <f t="shared" si="3"/>
        <v>108</v>
      </c>
      <c r="K9" s="181">
        <f t="shared" si="3"/>
        <v>0</v>
      </c>
      <c r="L9" s="254"/>
      <c r="M9" s="181">
        <v>3</v>
      </c>
      <c r="N9" s="181"/>
      <c r="O9" s="181"/>
      <c r="P9" s="181"/>
      <c r="Q9" s="181"/>
      <c r="R9" s="181"/>
      <c r="S9" s="316">
        <f t="shared" si="4"/>
        <v>3</v>
      </c>
      <c r="T9" s="316">
        <f t="shared" si="4"/>
        <v>0</v>
      </c>
    </row>
    <row r="10" spans="1:20" x14ac:dyDescent="0.25">
      <c r="A10" s="1132"/>
      <c r="B10" s="1132"/>
      <c r="C10" s="250" t="s">
        <v>235</v>
      </c>
      <c r="D10" s="317">
        <f t="shared" si="1"/>
        <v>108</v>
      </c>
      <c r="E10" s="317">
        <f t="shared" si="0"/>
        <v>0</v>
      </c>
      <c r="F10" s="317">
        <f t="shared" si="0"/>
        <v>0</v>
      </c>
      <c r="G10" s="317">
        <f t="shared" si="0"/>
        <v>0</v>
      </c>
      <c r="H10" s="317">
        <f t="shared" si="2"/>
        <v>0</v>
      </c>
      <c r="I10" s="317">
        <f t="shared" si="0"/>
        <v>0</v>
      </c>
      <c r="J10" s="181">
        <f t="shared" si="3"/>
        <v>108</v>
      </c>
      <c r="K10" s="181">
        <f t="shared" si="3"/>
        <v>0</v>
      </c>
      <c r="L10" s="251"/>
      <c r="M10" s="181">
        <v>3</v>
      </c>
      <c r="N10" s="181"/>
      <c r="O10" s="181"/>
      <c r="P10" s="181"/>
      <c r="Q10" s="181"/>
      <c r="R10" s="181"/>
      <c r="S10" s="316">
        <f t="shared" si="4"/>
        <v>3</v>
      </c>
      <c r="T10" s="316">
        <f t="shared" si="4"/>
        <v>0</v>
      </c>
    </row>
    <row r="11" spans="1:20" x14ac:dyDescent="0.25">
      <c r="A11" s="1132"/>
      <c r="B11" s="1132"/>
      <c r="C11" s="250" t="s">
        <v>4</v>
      </c>
      <c r="D11" s="317">
        <f t="shared" si="1"/>
        <v>144</v>
      </c>
      <c r="E11" s="317">
        <f t="shared" si="0"/>
        <v>0</v>
      </c>
      <c r="F11" s="317">
        <f t="shared" si="0"/>
        <v>72</v>
      </c>
      <c r="G11" s="317">
        <f t="shared" si="0"/>
        <v>0</v>
      </c>
      <c r="H11" s="317">
        <f t="shared" si="2"/>
        <v>64</v>
      </c>
      <c r="I11" s="317">
        <f t="shared" si="0"/>
        <v>0</v>
      </c>
      <c r="J11" s="181">
        <f t="shared" si="3"/>
        <v>280</v>
      </c>
      <c r="K11" s="181">
        <f t="shared" si="3"/>
        <v>0</v>
      </c>
      <c r="L11" s="251"/>
      <c r="M11" s="181">
        <v>4</v>
      </c>
      <c r="N11" s="181"/>
      <c r="O11" s="181">
        <v>2</v>
      </c>
      <c r="P11" s="181"/>
      <c r="Q11" s="181">
        <v>2</v>
      </c>
      <c r="R11" s="181"/>
      <c r="S11" s="316">
        <f t="shared" si="4"/>
        <v>8</v>
      </c>
      <c r="T11" s="316">
        <f t="shared" si="4"/>
        <v>0</v>
      </c>
    </row>
    <row r="12" spans="1:20" x14ac:dyDescent="0.25">
      <c r="A12" s="1132"/>
      <c r="B12" s="1132"/>
      <c r="C12" s="250" t="s">
        <v>384</v>
      </c>
      <c r="D12" s="317">
        <f t="shared" si="1"/>
        <v>36</v>
      </c>
      <c r="E12" s="317">
        <f t="shared" si="0"/>
        <v>0</v>
      </c>
      <c r="F12" s="317">
        <f t="shared" si="0"/>
        <v>36</v>
      </c>
      <c r="G12" s="317">
        <f t="shared" si="0"/>
        <v>0</v>
      </c>
      <c r="H12" s="317">
        <f t="shared" si="2"/>
        <v>32</v>
      </c>
      <c r="I12" s="317">
        <f t="shared" si="0"/>
        <v>0</v>
      </c>
      <c r="J12" s="181">
        <f t="shared" si="3"/>
        <v>104</v>
      </c>
      <c r="K12" s="181">
        <f t="shared" si="3"/>
        <v>0</v>
      </c>
      <c r="L12" s="254"/>
      <c r="M12" s="181">
        <v>1</v>
      </c>
      <c r="N12" s="181"/>
      <c r="O12" s="181">
        <v>1</v>
      </c>
      <c r="P12" s="181"/>
      <c r="Q12" s="181">
        <v>1</v>
      </c>
      <c r="R12" s="181"/>
      <c r="S12" s="316">
        <f t="shared" si="4"/>
        <v>3</v>
      </c>
      <c r="T12" s="316">
        <f t="shared" si="4"/>
        <v>0</v>
      </c>
    </row>
    <row r="13" spans="1:20" ht="15.6" x14ac:dyDescent="0.25">
      <c r="A13" s="1141" t="s">
        <v>402</v>
      </c>
      <c r="B13" s="1142"/>
      <c r="C13" s="252" t="s">
        <v>383</v>
      </c>
      <c r="D13" s="317">
        <f t="shared" si="1"/>
        <v>0</v>
      </c>
      <c r="E13" s="317">
        <f t="shared" si="0"/>
        <v>0</v>
      </c>
      <c r="F13" s="317">
        <f t="shared" si="0"/>
        <v>18</v>
      </c>
      <c r="G13" s="317">
        <f t="shared" si="0"/>
        <v>0</v>
      </c>
      <c r="H13" s="317">
        <f t="shared" si="2"/>
        <v>16</v>
      </c>
      <c r="I13" s="317">
        <f t="shared" si="0"/>
        <v>0</v>
      </c>
      <c r="J13" s="181">
        <f t="shared" si="3"/>
        <v>34</v>
      </c>
      <c r="K13" s="181">
        <f t="shared" si="3"/>
        <v>0</v>
      </c>
      <c r="L13" s="254"/>
      <c r="M13" s="181"/>
      <c r="N13" s="181"/>
      <c r="O13" s="128">
        <v>0.5</v>
      </c>
      <c r="P13" s="128"/>
      <c r="Q13" s="128">
        <v>0.5</v>
      </c>
      <c r="R13" s="181"/>
      <c r="S13" s="180">
        <f t="shared" si="4"/>
        <v>1</v>
      </c>
      <c r="T13" s="316">
        <f t="shared" si="4"/>
        <v>0</v>
      </c>
    </row>
    <row r="14" spans="1:20" ht="15.6" x14ac:dyDescent="0.25">
      <c r="A14" s="1143"/>
      <c r="B14" s="1144"/>
      <c r="C14" s="252" t="s">
        <v>7</v>
      </c>
      <c r="D14" s="317"/>
      <c r="E14" s="317"/>
      <c r="F14" s="317">
        <f t="shared" si="0"/>
        <v>36</v>
      </c>
      <c r="G14" s="317"/>
      <c r="H14" s="317">
        <f t="shared" si="2"/>
        <v>32</v>
      </c>
      <c r="I14" s="317"/>
      <c r="J14" s="181"/>
      <c r="K14" s="181"/>
      <c r="L14" s="254"/>
      <c r="M14" s="181">
        <v>0</v>
      </c>
      <c r="N14" s="181"/>
      <c r="O14" s="128">
        <v>1</v>
      </c>
      <c r="P14" s="128"/>
      <c r="Q14" s="128">
        <v>1</v>
      </c>
      <c r="R14" s="181"/>
      <c r="S14" s="180">
        <f t="shared" si="4"/>
        <v>2</v>
      </c>
      <c r="T14" s="316">
        <f t="shared" si="4"/>
        <v>0</v>
      </c>
    </row>
    <row r="15" spans="1:20" ht="15.6" x14ac:dyDescent="0.25">
      <c r="A15" s="1145"/>
      <c r="B15" s="1146"/>
      <c r="C15" s="252" t="s">
        <v>19</v>
      </c>
      <c r="D15" s="317">
        <f t="shared" si="1"/>
        <v>36</v>
      </c>
      <c r="E15" s="317">
        <f t="shared" si="0"/>
        <v>0</v>
      </c>
      <c r="F15" s="317">
        <f t="shared" si="0"/>
        <v>72</v>
      </c>
      <c r="G15" s="317">
        <f t="shared" si="0"/>
        <v>0</v>
      </c>
      <c r="H15" s="317">
        <f t="shared" si="2"/>
        <v>96</v>
      </c>
      <c r="I15" s="317">
        <f t="shared" si="0"/>
        <v>0</v>
      </c>
      <c r="J15" s="181">
        <f t="shared" si="3"/>
        <v>204</v>
      </c>
      <c r="K15" s="181">
        <f t="shared" si="3"/>
        <v>0</v>
      </c>
      <c r="L15" s="254"/>
      <c r="M15" s="253">
        <v>1</v>
      </c>
      <c r="N15" s="181"/>
      <c r="O15" s="128">
        <v>2</v>
      </c>
      <c r="P15" s="128"/>
      <c r="Q15" s="128">
        <v>3</v>
      </c>
      <c r="R15" s="181"/>
      <c r="S15" s="180">
        <f t="shared" si="4"/>
        <v>6</v>
      </c>
      <c r="T15" s="316">
        <f t="shared" si="4"/>
        <v>0</v>
      </c>
    </row>
    <row r="16" spans="1:20" ht="26.4" x14ac:dyDescent="0.25">
      <c r="A16" s="1177" t="s">
        <v>403</v>
      </c>
      <c r="B16" s="298" t="s">
        <v>260</v>
      </c>
      <c r="C16" s="256" t="s">
        <v>261</v>
      </c>
      <c r="D16" s="290">
        <f t="shared" ref="D16:G28" si="5">M16*$T$3</f>
        <v>18</v>
      </c>
      <c r="E16" s="290">
        <f t="shared" si="5"/>
        <v>0</v>
      </c>
      <c r="F16" s="290">
        <f t="shared" si="5"/>
        <v>0</v>
      </c>
      <c r="G16" s="290">
        <f t="shared" si="5"/>
        <v>0</v>
      </c>
      <c r="H16" s="290">
        <f t="shared" ref="H16:I28" si="6">Q16*$T$2</f>
        <v>0</v>
      </c>
      <c r="I16" s="290">
        <f t="shared" si="6"/>
        <v>0</v>
      </c>
      <c r="J16" s="290">
        <f t="shared" ref="J16:K28" si="7">SUM(D16,F16,H16)</f>
        <v>18</v>
      </c>
      <c r="K16" s="290">
        <f t="shared" si="7"/>
        <v>0</v>
      </c>
      <c r="L16" s="254"/>
      <c r="M16" s="258">
        <v>0.5</v>
      </c>
      <c r="N16" s="258"/>
      <c r="O16" s="258"/>
      <c r="P16" s="258"/>
      <c r="Q16" s="258"/>
      <c r="R16" s="258"/>
      <c r="S16" s="290">
        <f t="shared" ref="S16:T25" si="8">SUM(M16,O16,Q16)</f>
        <v>0.5</v>
      </c>
      <c r="T16" s="290">
        <f t="shared" si="8"/>
        <v>0</v>
      </c>
    </row>
    <row r="17" spans="1:20" ht="26.4" x14ac:dyDescent="0.25">
      <c r="A17" s="1178"/>
      <c r="B17" s="298" t="s">
        <v>262</v>
      </c>
      <c r="C17" s="256" t="s">
        <v>263</v>
      </c>
      <c r="D17" s="290">
        <f t="shared" si="5"/>
        <v>0</v>
      </c>
      <c r="E17" s="290">
        <f t="shared" si="5"/>
        <v>0</v>
      </c>
      <c r="F17" s="290">
        <f t="shared" si="5"/>
        <v>0</v>
      </c>
      <c r="G17" s="290">
        <f t="shared" si="5"/>
        <v>0</v>
      </c>
      <c r="H17" s="290">
        <f t="shared" si="6"/>
        <v>16</v>
      </c>
      <c r="I17" s="290">
        <f t="shared" si="6"/>
        <v>0</v>
      </c>
      <c r="J17" s="290">
        <f t="shared" si="7"/>
        <v>16</v>
      </c>
      <c r="K17" s="290">
        <f t="shared" si="7"/>
        <v>0</v>
      </c>
      <c r="L17" s="254"/>
      <c r="M17" s="258"/>
      <c r="N17" s="258"/>
      <c r="O17" s="258"/>
      <c r="P17" s="258"/>
      <c r="Q17" s="258">
        <v>0.5</v>
      </c>
      <c r="R17" s="258"/>
      <c r="S17" s="290">
        <f t="shared" si="8"/>
        <v>0.5</v>
      </c>
      <c r="T17" s="290">
        <f t="shared" si="8"/>
        <v>0</v>
      </c>
    </row>
    <row r="18" spans="1:20" ht="26.4" x14ac:dyDescent="0.25">
      <c r="A18" s="1178"/>
      <c r="B18" s="298" t="s">
        <v>264</v>
      </c>
      <c r="C18" s="256" t="s">
        <v>265</v>
      </c>
      <c r="D18" s="290">
        <f t="shared" si="5"/>
        <v>0</v>
      </c>
      <c r="E18" s="290">
        <f t="shared" si="5"/>
        <v>0</v>
      </c>
      <c r="F18" s="290">
        <f t="shared" si="5"/>
        <v>0</v>
      </c>
      <c r="G18" s="290">
        <f t="shared" si="5"/>
        <v>0</v>
      </c>
      <c r="H18" s="290">
        <f t="shared" si="6"/>
        <v>64</v>
      </c>
      <c r="I18" s="290">
        <f t="shared" si="6"/>
        <v>0</v>
      </c>
      <c r="J18" s="290">
        <f t="shared" si="7"/>
        <v>64</v>
      </c>
      <c r="K18" s="290">
        <f t="shared" si="7"/>
        <v>0</v>
      </c>
      <c r="L18" s="254"/>
      <c r="M18" s="258"/>
      <c r="N18" s="258"/>
      <c r="O18" s="258"/>
      <c r="P18" s="258"/>
      <c r="Q18" s="258">
        <v>2</v>
      </c>
      <c r="R18" s="258"/>
      <c r="S18" s="290">
        <f t="shared" si="8"/>
        <v>2</v>
      </c>
      <c r="T18" s="290">
        <f t="shared" si="8"/>
        <v>0</v>
      </c>
    </row>
    <row r="19" spans="1:20" ht="15" x14ac:dyDescent="0.25">
      <c r="A19" s="1178"/>
      <c r="B19" s="1171" t="s">
        <v>385</v>
      </c>
      <c r="C19" s="260" t="s">
        <v>267</v>
      </c>
      <c r="D19" s="290">
        <f t="shared" si="5"/>
        <v>36</v>
      </c>
      <c r="E19" s="290">
        <f t="shared" si="5"/>
        <v>0</v>
      </c>
      <c r="F19" s="290">
        <f t="shared" si="5"/>
        <v>36</v>
      </c>
      <c r="G19" s="290">
        <f t="shared" si="5"/>
        <v>0</v>
      </c>
      <c r="H19" s="290">
        <f t="shared" si="6"/>
        <v>16</v>
      </c>
      <c r="I19" s="290">
        <f t="shared" si="6"/>
        <v>0</v>
      </c>
      <c r="J19" s="290">
        <f t="shared" si="7"/>
        <v>88</v>
      </c>
      <c r="K19" s="290">
        <f t="shared" si="7"/>
        <v>0</v>
      </c>
      <c r="L19" s="254"/>
      <c r="M19" s="261">
        <v>1</v>
      </c>
      <c r="N19" s="290"/>
      <c r="O19" s="290">
        <v>1</v>
      </c>
      <c r="P19" s="290"/>
      <c r="Q19" s="290">
        <v>0.5</v>
      </c>
      <c r="R19" s="290"/>
      <c r="S19" s="290">
        <f t="shared" si="8"/>
        <v>2.5</v>
      </c>
      <c r="T19" s="290">
        <f t="shared" si="8"/>
        <v>0</v>
      </c>
    </row>
    <row r="20" spans="1:20" ht="15" x14ac:dyDescent="0.25">
      <c r="A20" s="1178"/>
      <c r="B20" s="1171"/>
      <c r="C20" s="260" t="s">
        <v>268</v>
      </c>
      <c r="D20" s="290">
        <f t="shared" si="5"/>
        <v>36</v>
      </c>
      <c r="E20" s="290">
        <f t="shared" si="5"/>
        <v>0</v>
      </c>
      <c r="F20" s="290">
        <f t="shared" si="5"/>
        <v>36</v>
      </c>
      <c r="G20" s="290">
        <f t="shared" si="5"/>
        <v>0</v>
      </c>
      <c r="H20" s="290">
        <f t="shared" si="6"/>
        <v>16</v>
      </c>
      <c r="I20" s="290">
        <f t="shared" si="6"/>
        <v>0</v>
      </c>
      <c r="J20" s="290">
        <f t="shared" si="7"/>
        <v>88</v>
      </c>
      <c r="K20" s="290">
        <f t="shared" si="7"/>
        <v>0</v>
      </c>
      <c r="L20" s="254"/>
      <c r="M20" s="261">
        <v>1</v>
      </c>
      <c r="N20" s="290"/>
      <c r="O20" s="290">
        <v>1</v>
      </c>
      <c r="P20" s="290"/>
      <c r="Q20" s="290">
        <v>0.5</v>
      </c>
      <c r="R20" s="290"/>
      <c r="S20" s="290">
        <f t="shared" si="8"/>
        <v>2.5</v>
      </c>
      <c r="T20" s="290">
        <f t="shared" si="8"/>
        <v>0</v>
      </c>
    </row>
    <row r="21" spans="1:20" ht="15" x14ac:dyDescent="0.25">
      <c r="A21" s="1178"/>
      <c r="B21" s="1171" t="s">
        <v>386</v>
      </c>
      <c r="C21" s="260" t="s">
        <v>387</v>
      </c>
      <c r="D21" s="290">
        <f t="shared" si="5"/>
        <v>36</v>
      </c>
      <c r="E21" s="290">
        <f t="shared" si="5"/>
        <v>0</v>
      </c>
      <c r="F21" s="290">
        <f t="shared" si="5"/>
        <v>0</v>
      </c>
      <c r="G21" s="290">
        <f t="shared" si="5"/>
        <v>0</v>
      </c>
      <c r="H21" s="290">
        <f t="shared" si="6"/>
        <v>0</v>
      </c>
      <c r="I21" s="290">
        <f t="shared" si="6"/>
        <v>0</v>
      </c>
      <c r="J21" s="290">
        <f t="shared" si="7"/>
        <v>36</v>
      </c>
      <c r="K21" s="290">
        <f t="shared" si="7"/>
        <v>0</v>
      </c>
      <c r="L21" s="254"/>
      <c r="M21" s="290">
        <v>1</v>
      </c>
      <c r="N21" s="290"/>
      <c r="O21" s="290"/>
      <c r="P21" s="290"/>
      <c r="Q21" s="290"/>
      <c r="R21" s="290"/>
      <c r="S21" s="290">
        <f t="shared" si="8"/>
        <v>1</v>
      </c>
      <c r="T21" s="290">
        <f t="shared" si="8"/>
        <v>0</v>
      </c>
    </row>
    <row r="22" spans="1:20" ht="15" x14ac:dyDescent="0.25">
      <c r="A22" s="1178"/>
      <c r="B22" s="1171"/>
      <c r="C22" s="260" t="s">
        <v>388</v>
      </c>
      <c r="D22" s="290">
        <f t="shared" si="5"/>
        <v>36</v>
      </c>
      <c r="E22" s="290">
        <f t="shared" si="5"/>
        <v>0</v>
      </c>
      <c r="F22" s="290">
        <f t="shared" si="5"/>
        <v>36</v>
      </c>
      <c r="G22" s="290">
        <f t="shared" si="5"/>
        <v>0</v>
      </c>
      <c r="H22" s="290">
        <f t="shared" si="6"/>
        <v>32</v>
      </c>
      <c r="I22" s="290">
        <f t="shared" si="6"/>
        <v>0</v>
      </c>
      <c r="J22" s="290">
        <f t="shared" si="7"/>
        <v>104</v>
      </c>
      <c r="K22" s="290">
        <f t="shared" si="7"/>
        <v>0</v>
      </c>
      <c r="L22" s="254"/>
      <c r="M22" s="290">
        <v>1</v>
      </c>
      <c r="N22" s="290"/>
      <c r="O22" s="290">
        <v>1</v>
      </c>
      <c r="P22" s="290"/>
      <c r="Q22" s="290">
        <v>1</v>
      </c>
      <c r="R22" s="290"/>
      <c r="S22" s="290">
        <f t="shared" si="8"/>
        <v>3</v>
      </c>
      <c r="T22" s="290">
        <f t="shared" si="8"/>
        <v>0</v>
      </c>
    </row>
    <row r="23" spans="1:20" ht="29.25" customHeight="1" x14ac:dyDescent="0.25">
      <c r="A23" s="1178"/>
      <c r="B23" s="290" t="s">
        <v>389</v>
      </c>
      <c r="C23" s="260" t="s">
        <v>390</v>
      </c>
      <c r="D23" s="290">
        <f t="shared" si="5"/>
        <v>36</v>
      </c>
      <c r="E23" s="290">
        <f t="shared" si="5"/>
        <v>0</v>
      </c>
      <c r="F23" s="290">
        <f t="shared" si="5"/>
        <v>36</v>
      </c>
      <c r="G23" s="290">
        <f t="shared" si="5"/>
        <v>0</v>
      </c>
      <c r="H23" s="290">
        <f t="shared" si="6"/>
        <v>0</v>
      </c>
      <c r="I23" s="290">
        <f t="shared" si="6"/>
        <v>0</v>
      </c>
      <c r="J23" s="290">
        <f t="shared" si="7"/>
        <v>72</v>
      </c>
      <c r="K23" s="290">
        <f t="shared" si="7"/>
        <v>0</v>
      </c>
      <c r="L23" s="254"/>
      <c r="M23" s="262">
        <v>1</v>
      </c>
      <c r="N23" s="290"/>
      <c r="O23" s="290">
        <v>1</v>
      </c>
      <c r="P23" s="290"/>
      <c r="Q23" s="261">
        <v>0</v>
      </c>
      <c r="R23" s="290"/>
      <c r="S23" s="290">
        <f t="shared" si="8"/>
        <v>2</v>
      </c>
      <c r="T23" s="290">
        <f t="shared" si="8"/>
        <v>0</v>
      </c>
    </row>
    <row r="24" spans="1:20" ht="15" x14ac:dyDescent="0.25">
      <c r="A24" s="1178"/>
      <c r="B24" s="1176" t="s">
        <v>420</v>
      </c>
      <c r="C24" s="287" t="s">
        <v>421</v>
      </c>
      <c r="D24" s="264">
        <f t="shared" si="5"/>
        <v>144</v>
      </c>
      <c r="E24" s="181">
        <f t="shared" si="5"/>
        <v>0</v>
      </c>
      <c r="F24" s="181">
        <f t="shared" si="5"/>
        <v>0</v>
      </c>
      <c r="G24" s="181">
        <f t="shared" si="5"/>
        <v>0</v>
      </c>
      <c r="H24" s="181">
        <f t="shared" si="6"/>
        <v>0</v>
      </c>
      <c r="I24" s="181">
        <f t="shared" si="6"/>
        <v>0</v>
      </c>
      <c r="J24" s="181">
        <f t="shared" si="7"/>
        <v>144</v>
      </c>
      <c r="K24" s="181">
        <f t="shared" si="7"/>
        <v>0</v>
      </c>
      <c r="L24" s="286"/>
      <c r="M24" s="181">
        <v>4</v>
      </c>
      <c r="N24" s="181"/>
      <c r="O24" s="181"/>
      <c r="P24" s="181"/>
      <c r="Q24" s="181"/>
      <c r="R24" s="181"/>
      <c r="S24" s="206">
        <f t="shared" si="8"/>
        <v>4</v>
      </c>
      <c r="T24" s="206">
        <f t="shared" si="8"/>
        <v>0</v>
      </c>
    </row>
    <row r="25" spans="1:20" ht="15" x14ac:dyDescent="0.25">
      <c r="A25" s="1178"/>
      <c r="B25" s="1176"/>
      <c r="C25" s="287" t="s">
        <v>422</v>
      </c>
      <c r="D25" s="264">
        <f t="shared" si="5"/>
        <v>0</v>
      </c>
      <c r="E25" s="181">
        <f t="shared" si="5"/>
        <v>180</v>
      </c>
      <c r="F25" s="181">
        <f t="shared" si="5"/>
        <v>0</v>
      </c>
      <c r="G25" s="181">
        <f t="shared" si="5"/>
        <v>0</v>
      </c>
      <c r="H25" s="181">
        <f t="shared" si="6"/>
        <v>0</v>
      </c>
      <c r="I25" s="181">
        <f t="shared" si="6"/>
        <v>0</v>
      </c>
      <c r="J25" s="181">
        <f t="shared" si="7"/>
        <v>0</v>
      </c>
      <c r="K25" s="181">
        <f t="shared" si="7"/>
        <v>180</v>
      </c>
      <c r="L25" s="286"/>
      <c r="M25" s="181"/>
      <c r="N25" s="253">
        <v>5</v>
      </c>
      <c r="O25" s="181"/>
      <c r="P25" s="181"/>
      <c r="Q25" s="181"/>
      <c r="R25" s="181"/>
      <c r="S25" s="206">
        <f t="shared" si="8"/>
        <v>0</v>
      </c>
      <c r="T25" s="206">
        <f t="shared" si="8"/>
        <v>5</v>
      </c>
    </row>
    <row r="26" spans="1:20" ht="15" x14ac:dyDescent="0.25">
      <c r="A26" s="1178"/>
      <c r="B26" s="1176" t="s">
        <v>423</v>
      </c>
      <c r="C26" s="209" t="s">
        <v>152</v>
      </c>
      <c r="D26" s="264">
        <f t="shared" si="5"/>
        <v>0</v>
      </c>
      <c r="E26" s="181">
        <f t="shared" si="5"/>
        <v>0</v>
      </c>
      <c r="F26" s="181">
        <f t="shared" si="5"/>
        <v>72</v>
      </c>
      <c r="G26" s="181">
        <f t="shared" si="5"/>
        <v>0</v>
      </c>
      <c r="H26" s="181">
        <f t="shared" si="6"/>
        <v>32</v>
      </c>
      <c r="I26" s="181">
        <f t="shared" si="6"/>
        <v>0</v>
      </c>
      <c r="J26" s="181">
        <f t="shared" si="7"/>
        <v>104</v>
      </c>
      <c r="K26" s="181">
        <f t="shared" si="7"/>
        <v>0</v>
      </c>
      <c r="L26" s="286"/>
      <c r="M26" s="181"/>
      <c r="N26" s="181"/>
      <c r="O26" s="181">
        <v>2</v>
      </c>
      <c r="P26" s="253"/>
      <c r="Q26" s="181">
        <v>1</v>
      </c>
      <c r="R26" s="181"/>
      <c r="S26" s="206">
        <f t="shared" ref="S26:S34" si="9">SUM(M26,O26,Q26)</f>
        <v>3</v>
      </c>
      <c r="T26" s="206">
        <f t="shared" ref="T26:T34" si="10">SUM(N26,P26,R26)</f>
        <v>0</v>
      </c>
    </row>
    <row r="27" spans="1:20" ht="15" x14ac:dyDescent="0.25">
      <c r="A27" s="1178"/>
      <c r="B27" s="1176"/>
      <c r="C27" s="209" t="s">
        <v>424</v>
      </c>
      <c r="D27" s="264">
        <f t="shared" si="5"/>
        <v>0</v>
      </c>
      <c r="E27" s="181">
        <f t="shared" si="5"/>
        <v>0</v>
      </c>
      <c r="F27" s="181">
        <f t="shared" si="5"/>
        <v>0</v>
      </c>
      <c r="G27" s="181">
        <f t="shared" si="5"/>
        <v>0</v>
      </c>
      <c r="H27" s="181">
        <f t="shared" si="6"/>
        <v>0</v>
      </c>
      <c r="I27" s="181">
        <f t="shared" si="6"/>
        <v>0</v>
      </c>
      <c r="J27" s="181">
        <f t="shared" si="7"/>
        <v>0</v>
      </c>
      <c r="K27" s="181">
        <f t="shared" si="7"/>
        <v>0</v>
      </c>
      <c r="L27" s="286"/>
      <c r="M27" s="181"/>
      <c r="N27" s="181"/>
      <c r="O27" s="181"/>
      <c r="P27" s="253">
        <v>0</v>
      </c>
      <c r="Q27" s="253"/>
      <c r="R27" s="253">
        <v>0</v>
      </c>
      <c r="S27" s="206">
        <f t="shared" si="9"/>
        <v>0</v>
      </c>
      <c r="T27" s="206">
        <f t="shared" si="10"/>
        <v>0</v>
      </c>
    </row>
    <row r="28" spans="1:20" ht="15" x14ac:dyDescent="0.25">
      <c r="A28" s="1178"/>
      <c r="B28" s="1176"/>
      <c r="C28" s="209" t="s">
        <v>425</v>
      </c>
      <c r="D28" s="264">
        <f t="shared" si="5"/>
        <v>0</v>
      </c>
      <c r="E28" s="181">
        <f t="shared" si="5"/>
        <v>0</v>
      </c>
      <c r="F28" s="181">
        <f t="shared" si="5"/>
        <v>0</v>
      </c>
      <c r="G28" s="181">
        <f t="shared" si="5"/>
        <v>630</v>
      </c>
      <c r="H28" s="181">
        <f t="shared" si="6"/>
        <v>0</v>
      </c>
      <c r="I28" s="181">
        <f t="shared" si="6"/>
        <v>560</v>
      </c>
      <c r="J28" s="181">
        <f t="shared" si="7"/>
        <v>0</v>
      </c>
      <c r="K28" s="181">
        <f t="shared" si="7"/>
        <v>1190</v>
      </c>
      <c r="L28" s="286"/>
      <c r="M28" s="181"/>
      <c r="N28" s="181"/>
      <c r="O28" s="181"/>
      <c r="P28" s="280">
        <v>17.5</v>
      </c>
      <c r="Q28" s="253"/>
      <c r="R28" s="280">
        <v>17.5</v>
      </c>
      <c r="S28" s="206">
        <f t="shared" si="9"/>
        <v>0</v>
      </c>
      <c r="T28" s="206">
        <f t="shared" si="10"/>
        <v>35</v>
      </c>
    </row>
    <row r="29" spans="1:20" ht="30" x14ac:dyDescent="0.25">
      <c r="A29" s="1174" t="s">
        <v>407</v>
      </c>
      <c r="B29" s="299" t="s">
        <v>389</v>
      </c>
      <c r="C29" s="300" t="s">
        <v>390</v>
      </c>
      <c r="D29" s="301">
        <f t="shared" ref="D29:G33" si="11">M29*$T$3</f>
        <v>0</v>
      </c>
      <c r="E29" s="302">
        <f t="shared" si="11"/>
        <v>0</v>
      </c>
      <c r="F29" s="302">
        <f t="shared" si="11"/>
        <v>0</v>
      </c>
      <c r="G29" s="302">
        <f t="shared" si="11"/>
        <v>0</v>
      </c>
      <c r="H29" s="302">
        <f t="shared" ref="H29:I33" si="12">Q29*$T$2</f>
        <v>16</v>
      </c>
      <c r="I29" s="302">
        <f t="shared" si="12"/>
        <v>0</v>
      </c>
      <c r="J29" s="302">
        <f t="shared" ref="J29:K33" si="13">SUM(D29,F29,H29)</f>
        <v>16</v>
      </c>
      <c r="K29" s="302">
        <f t="shared" si="13"/>
        <v>0</v>
      </c>
      <c r="L29" s="303"/>
      <c r="M29" s="302"/>
      <c r="N29" s="302"/>
      <c r="O29" s="302"/>
      <c r="P29" s="304"/>
      <c r="Q29" s="305">
        <v>0.5</v>
      </c>
      <c r="R29" s="304"/>
      <c r="S29" s="299">
        <f t="shared" si="9"/>
        <v>0.5</v>
      </c>
      <c r="T29" s="299">
        <f t="shared" si="10"/>
        <v>0</v>
      </c>
    </row>
    <row r="30" spans="1:20" ht="15" x14ac:dyDescent="0.25">
      <c r="A30" s="1175"/>
      <c r="B30" s="1179" t="s">
        <v>385</v>
      </c>
      <c r="C30" s="300" t="s">
        <v>267</v>
      </c>
      <c r="D30" s="301">
        <f t="shared" si="11"/>
        <v>36</v>
      </c>
      <c r="E30" s="302">
        <f t="shared" si="11"/>
        <v>0</v>
      </c>
      <c r="F30" s="302">
        <f t="shared" si="11"/>
        <v>0</v>
      </c>
      <c r="G30" s="302">
        <f t="shared" si="11"/>
        <v>0</v>
      </c>
      <c r="H30" s="302">
        <f t="shared" si="12"/>
        <v>0</v>
      </c>
      <c r="I30" s="302">
        <f t="shared" si="12"/>
        <v>0</v>
      </c>
      <c r="J30" s="302">
        <f t="shared" si="13"/>
        <v>36</v>
      </c>
      <c r="K30" s="302">
        <f t="shared" si="13"/>
        <v>0</v>
      </c>
      <c r="L30" s="303"/>
      <c r="M30" s="306">
        <v>1</v>
      </c>
      <c r="N30" s="302"/>
      <c r="O30" s="302"/>
      <c r="P30" s="304"/>
      <c r="Q30" s="305"/>
      <c r="R30" s="304"/>
      <c r="S30" s="299">
        <f t="shared" si="9"/>
        <v>1</v>
      </c>
      <c r="T30" s="299">
        <f t="shared" si="10"/>
        <v>0</v>
      </c>
    </row>
    <row r="31" spans="1:20" ht="15" x14ac:dyDescent="0.25">
      <c r="A31" s="1175"/>
      <c r="B31" s="1179"/>
      <c r="C31" s="300" t="s">
        <v>268</v>
      </c>
      <c r="D31" s="301">
        <f t="shared" si="11"/>
        <v>18</v>
      </c>
      <c r="E31" s="302">
        <f t="shared" si="11"/>
        <v>0</v>
      </c>
      <c r="F31" s="302">
        <f t="shared" si="11"/>
        <v>0</v>
      </c>
      <c r="G31" s="302">
        <f t="shared" si="11"/>
        <v>0</v>
      </c>
      <c r="H31" s="302">
        <f t="shared" si="12"/>
        <v>0</v>
      </c>
      <c r="I31" s="302">
        <f t="shared" si="12"/>
        <v>0</v>
      </c>
      <c r="J31" s="302">
        <f t="shared" si="13"/>
        <v>18</v>
      </c>
      <c r="K31" s="302">
        <f t="shared" si="13"/>
        <v>0</v>
      </c>
      <c r="L31" s="303"/>
      <c r="M31" s="306">
        <v>0.5</v>
      </c>
      <c r="N31" s="302"/>
      <c r="O31" s="302"/>
      <c r="P31" s="304"/>
      <c r="Q31" s="305"/>
      <c r="R31" s="304"/>
      <c r="S31" s="299">
        <f t="shared" si="9"/>
        <v>0.5</v>
      </c>
      <c r="T31" s="299">
        <f t="shared" si="10"/>
        <v>0</v>
      </c>
    </row>
    <row r="32" spans="1:20" ht="30" x14ac:dyDescent="0.25">
      <c r="A32" s="1175"/>
      <c r="B32" s="299" t="s">
        <v>420</v>
      </c>
      <c r="C32" s="300" t="s">
        <v>422</v>
      </c>
      <c r="D32" s="301">
        <f t="shared" si="11"/>
        <v>0</v>
      </c>
      <c r="E32" s="302">
        <f t="shared" si="11"/>
        <v>36</v>
      </c>
      <c r="F32" s="302">
        <f t="shared" si="11"/>
        <v>0</v>
      </c>
      <c r="G32" s="302">
        <f t="shared" si="11"/>
        <v>0</v>
      </c>
      <c r="H32" s="302">
        <f t="shared" si="12"/>
        <v>0</v>
      </c>
      <c r="I32" s="302">
        <f t="shared" si="12"/>
        <v>0</v>
      </c>
      <c r="J32" s="302">
        <f t="shared" si="13"/>
        <v>0</v>
      </c>
      <c r="K32" s="302">
        <f t="shared" si="13"/>
        <v>36</v>
      </c>
      <c r="L32" s="303"/>
      <c r="M32" s="306"/>
      <c r="N32" s="306">
        <v>1</v>
      </c>
      <c r="O32" s="302"/>
      <c r="P32" s="304"/>
      <c r="Q32" s="305"/>
      <c r="R32" s="304"/>
      <c r="S32" s="299">
        <f t="shared" si="9"/>
        <v>0</v>
      </c>
      <c r="T32" s="299">
        <f t="shared" si="10"/>
        <v>1</v>
      </c>
    </row>
    <row r="33" spans="1:20" ht="30" x14ac:dyDescent="0.25">
      <c r="A33" s="1175"/>
      <c r="B33" s="299" t="s">
        <v>423</v>
      </c>
      <c r="C33" s="300" t="s">
        <v>424</v>
      </c>
      <c r="D33" s="301">
        <f t="shared" si="11"/>
        <v>0</v>
      </c>
      <c r="E33" s="302">
        <f t="shared" si="11"/>
        <v>0</v>
      </c>
      <c r="F33" s="302">
        <f t="shared" si="11"/>
        <v>0</v>
      </c>
      <c r="G33" s="302">
        <f t="shared" si="11"/>
        <v>72</v>
      </c>
      <c r="H33" s="302">
        <f t="shared" si="12"/>
        <v>0</v>
      </c>
      <c r="I33" s="302">
        <f t="shared" si="12"/>
        <v>64</v>
      </c>
      <c r="J33" s="302">
        <f t="shared" si="13"/>
        <v>0</v>
      </c>
      <c r="K33" s="302">
        <f t="shared" si="13"/>
        <v>136</v>
      </c>
      <c r="L33" s="303"/>
      <c r="M33" s="306"/>
      <c r="N33" s="302"/>
      <c r="O33" s="302"/>
      <c r="P33" s="304">
        <v>2</v>
      </c>
      <c r="Q33" s="305"/>
      <c r="R33" s="304">
        <v>2</v>
      </c>
      <c r="S33" s="299">
        <f t="shared" si="9"/>
        <v>0</v>
      </c>
      <c r="T33" s="299">
        <f t="shared" si="10"/>
        <v>4</v>
      </c>
    </row>
    <row r="34" spans="1:20" ht="16.5" customHeight="1" x14ac:dyDescent="0.25">
      <c r="A34" s="1156" t="s">
        <v>396</v>
      </c>
      <c r="B34" s="1157"/>
      <c r="C34" s="1158"/>
      <c r="D34" s="266"/>
      <c r="E34" s="288">
        <v>140</v>
      </c>
      <c r="F34" s="288"/>
      <c r="G34" s="288">
        <v>140</v>
      </c>
      <c r="H34" s="288"/>
      <c r="I34" s="288"/>
      <c r="J34" s="288"/>
      <c r="K34" s="288">
        <f>SUM(D34:J34)</f>
        <v>280</v>
      </c>
      <c r="M34" s="188"/>
      <c r="N34" s="288">
        <v>140</v>
      </c>
      <c r="O34" s="288"/>
      <c r="P34" s="288">
        <v>140</v>
      </c>
      <c r="Q34" s="188"/>
      <c r="R34" s="188"/>
      <c r="S34" s="206">
        <f t="shared" si="9"/>
        <v>0</v>
      </c>
      <c r="T34" s="206">
        <f t="shared" si="10"/>
        <v>280</v>
      </c>
    </row>
    <row r="35" spans="1:20" ht="17.25" customHeight="1" x14ac:dyDescent="0.25">
      <c r="A35" s="1159" t="s">
        <v>375</v>
      </c>
      <c r="B35" s="1160"/>
      <c r="C35" s="1161"/>
      <c r="D35" s="267">
        <f t="shared" ref="D35:K35" si="14">SUM(D6:D34)</f>
        <v>1044</v>
      </c>
      <c r="E35" s="267">
        <f t="shared" si="14"/>
        <v>356</v>
      </c>
      <c r="F35" s="267">
        <f t="shared" si="14"/>
        <v>594</v>
      </c>
      <c r="G35" s="267">
        <f t="shared" si="14"/>
        <v>842</v>
      </c>
      <c r="H35" s="267">
        <f t="shared" si="14"/>
        <v>496</v>
      </c>
      <c r="I35" s="267">
        <f t="shared" si="14"/>
        <v>624</v>
      </c>
      <c r="J35" s="267">
        <f t="shared" si="14"/>
        <v>2066</v>
      </c>
      <c r="K35" s="267">
        <f t="shared" si="14"/>
        <v>1822</v>
      </c>
      <c r="M35" s="172">
        <f t="shared" ref="M35:R35" si="15">SUM(M6:M33)</f>
        <v>29</v>
      </c>
      <c r="N35" s="172">
        <f t="shared" si="15"/>
        <v>6</v>
      </c>
      <c r="O35" s="172">
        <f t="shared" si="15"/>
        <v>16.5</v>
      </c>
      <c r="P35" s="172">
        <f t="shared" si="15"/>
        <v>19.5</v>
      </c>
      <c r="Q35" s="172">
        <f t="shared" si="15"/>
        <v>15.5</v>
      </c>
      <c r="R35" s="172">
        <f t="shared" si="15"/>
        <v>19.5</v>
      </c>
      <c r="S35" s="1149" t="s">
        <v>397</v>
      </c>
      <c r="T35" s="1150"/>
    </row>
    <row r="36" spans="1:20" ht="15.6" x14ac:dyDescent="0.25">
      <c r="B36" s="268"/>
      <c r="C36" s="269"/>
      <c r="D36" s="270"/>
      <c r="E36" s="271"/>
      <c r="F36" s="271"/>
      <c r="G36" s="271"/>
      <c r="H36" s="271"/>
      <c r="I36" s="271"/>
      <c r="J36" s="271"/>
      <c r="K36" s="271"/>
      <c r="M36" s="1151">
        <f>SUM(M35:N35)</f>
        <v>35</v>
      </c>
      <c r="N36" s="1151"/>
      <c r="O36" s="1151">
        <f>SUM(O35:P35)</f>
        <v>36</v>
      </c>
      <c r="P36" s="1151"/>
      <c r="Q36" s="1151">
        <f>SUM(Q35:R35)</f>
        <v>35</v>
      </c>
      <c r="R36" s="1151"/>
      <c r="S36" s="1152">
        <f>AVERAGE(M36:R36)</f>
        <v>35.333333333333336</v>
      </c>
      <c r="T36" s="1153"/>
    </row>
    <row r="37" spans="1:20" ht="15.6" x14ac:dyDescent="0.25">
      <c r="B37" s="268"/>
      <c r="C37" s="269"/>
      <c r="D37" s="270"/>
      <c r="E37" s="271"/>
      <c r="F37" s="271"/>
      <c r="G37" s="271"/>
      <c r="H37" s="271"/>
      <c r="I37" s="271"/>
      <c r="J37" s="271"/>
      <c r="K37" s="271"/>
      <c r="M37" s="271"/>
      <c r="N37" s="271"/>
      <c r="O37" s="271"/>
      <c r="P37" s="271"/>
      <c r="Q37" s="271"/>
      <c r="R37" s="271"/>
      <c r="S37" s="271"/>
      <c r="T37" s="271"/>
    </row>
    <row r="38" spans="1:20" ht="15.6" x14ac:dyDescent="0.25">
      <c r="B38" s="268"/>
      <c r="C38" s="269"/>
      <c r="D38" s="270"/>
      <c r="E38" s="271"/>
      <c r="F38" s="271"/>
      <c r="G38" s="271"/>
      <c r="H38" s="271"/>
      <c r="I38" s="271"/>
      <c r="J38" s="271"/>
      <c r="K38" s="271"/>
      <c r="M38" s="1130" t="s">
        <v>90</v>
      </c>
      <c r="N38" s="1131"/>
      <c r="O38" s="1130" t="s">
        <v>89</v>
      </c>
      <c r="P38" s="1131"/>
      <c r="Q38" s="1130" t="s">
        <v>91</v>
      </c>
      <c r="R38" s="1131"/>
      <c r="S38" s="1154" t="s">
        <v>13</v>
      </c>
      <c r="T38" s="1155"/>
    </row>
    <row r="39" spans="1:20" x14ac:dyDescent="0.25">
      <c r="B39" s="1132" t="s">
        <v>398</v>
      </c>
      <c r="C39" s="1132"/>
      <c r="M39" s="291" t="s">
        <v>379</v>
      </c>
      <c r="N39" s="248" t="s">
        <v>380</v>
      </c>
      <c r="O39" s="291" t="s">
        <v>379</v>
      </c>
      <c r="P39" s="248" t="s">
        <v>380</v>
      </c>
      <c r="Q39" s="291" t="s">
        <v>379</v>
      </c>
      <c r="R39" s="248" t="s">
        <v>380</v>
      </c>
      <c r="S39" s="291" t="s">
        <v>132</v>
      </c>
      <c r="T39" s="181" t="s">
        <v>132</v>
      </c>
    </row>
    <row r="40" spans="1:20" ht="15.6" x14ac:dyDescent="0.25">
      <c r="B40" s="265" t="s">
        <v>399</v>
      </c>
      <c r="C40" s="273">
        <f>SUM(J3:J13)</f>
        <v>1058</v>
      </c>
      <c r="M40" s="288">
        <f>SUM(M6:M13)</f>
        <v>17</v>
      </c>
      <c r="N40" s="288"/>
      <c r="O40" s="288">
        <f>SUM(O6:O13)</f>
        <v>7.5</v>
      </c>
      <c r="P40" s="288"/>
      <c r="Q40" s="288">
        <f>SUM(Q6:Q13)</f>
        <v>5.5</v>
      </c>
      <c r="R40" s="288"/>
      <c r="S40" s="288">
        <f>SUM(M40:R40)</f>
        <v>30</v>
      </c>
      <c r="T40" s="288">
        <f>S40</f>
        <v>30</v>
      </c>
    </row>
    <row r="41" spans="1:20" x14ac:dyDescent="0.25">
      <c r="B41" s="273" t="s">
        <v>290</v>
      </c>
      <c r="C41" s="273">
        <f>SUM(J16:J33)</f>
        <v>804</v>
      </c>
      <c r="M41" s="288">
        <f>SUM(M16:M28)</f>
        <v>9.5</v>
      </c>
      <c r="N41" s="288"/>
      <c r="O41" s="288">
        <f>SUM(O16:O28)</f>
        <v>6</v>
      </c>
      <c r="P41" s="288"/>
      <c r="Q41" s="288">
        <f>SUM(Q16:Q28)</f>
        <v>5.5</v>
      </c>
      <c r="R41" s="288"/>
      <c r="S41" s="288">
        <f>SUM(M41:R41)</f>
        <v>21</v>
      </c>
      <c r="T41" s="1132">
        <f>SUM(S41:S42)</f>
        <v>61</v>
      </c>
    </row>
    <row r="42" spans="1:20" x14ac:dyDescent="0.25">
      <c r="B42" s="273" t="s">
        <v>291</v>
      </c>
      <c r="C42" s="273">
        <f>SUM(K16:K34)</f>
        <v>1822</v>
      </c>
      <c r="M42" s="288"/>
      <c r="N42" s="288">
        <f>SUM(N16:N28)</f>
        <v>5</v>
      </c>
      <c r="O42" s="288"/>
      <c r="P42" s="288">
        <f>SUM(P16:P28)</f>
        <v>17.5</v>
      </c>
      <c r="Q42" s="288"/>
      <c r="R42" s="288">
        <f>SUM(R16:R28)</f>
        <v>17.5</v>
      </c>
      <c r="S42" s="288">
        <f>SUM(M42:R42)</f>
        <v>40</v>
      </c>
      <c r="T42" s="1132"/>
    </row>
    <row r="43" spans="1:20" ht="13.8" x14ac:dyDescent="0.25">
      <c r="B43" s="273"/>
      <c r="C43" s="273">
        <f>SUM(C40:C42)</f>
        <v>3684</v>
      </c>
      <c r="M43" s="1163">
        <f>SUM(M41:N42)</f>
        <v>14.5</v>
      </c>
      <c r="N43" s="1164"/>
      <c r="O43" s="1163">
        <f>SUM(O41:P42)</f>
        <v>23.5</v>
      </c>
      <c r="P43" s="1164"/>
      <c r="Q43" s="1165">
        <f>SUM(Q41:R42)</f>
        <v>23</v>
      </c>
      <c r="R43" s="1166"/>
      <c r="S43" s="1159" t="s">
        <v>400</v>
      </c>
      <c r="T43" s="1161"/>
    </row>
    <row r="44" spans="1:20" x14ac:dyDescent="0.25">
      <c r="B44" s="273"/>
      <c r="C44" s="273"/>
      <c r="E44" s="185"/>
      <c r="M44" s="1167">
        <v>17</v>
      </c>
      <c r="N44" s="1167"/>
      <c r="O44" s="1167">
        <v>25</v>
      </c>
      <c r="P44" s="1167"/>
      <c r="Q44" s="1167">
        <v>25.5</v>
      </c>
      <c r="R44" s="1167"/>
      <c r="S44" s="1132" t="s">
        <v>401</v>
      </c>
      <c r="T44" s="1132"/>
    </row>
    <row r="45" spans="1:20" ht="15.6" x14ac:dyDescent="0.25">
      <c r="B45" s="265" t="s">
        <v>399</v>
      </c>
      <c r="C45" s="289">
        <f>C40/C43</f>
        <v>0.28718783930510317</v>
      </c>
    </row>
    <row r="46" spans="1:20" ht="13.8" x14ac:dyDescent="0.25">
      <c r="B46" s="273" t="s">
        <v>290</v>
      </c>
      <c r="C46" s="275">
        <f>C41/SUM(C41:C42)</f>
        <v>0.30616907844630614</v>
      </c>
    </row>
    <row r="47" spans="1:20" ht="13.8" x14ac:dyDescent="0.25">
      <c r="B47" s="273" t="s">
        <v>291</v>
      </c>
      <c r="C47" s="275">
        <f>C42/SUM(C41:C42)</f>
        <v>0.69383092155369386</v>
      </c>
    </row>
    <row r="48" spans="1:20" x14ac:dyDescent="0.25">
      <c r="B48" s="288"/>
      <c r="C48" s="276"/>
    </row>
    <row r="49" spans="2:3" ht="15.6" x14ac:dyDescent="0.25">
      <c r="B49" s="265" t="s">
        <v>399</v>
      </c>
      <c r="C49" s="277">
        <f>C45</f>
        <v>0.28718783930510317</v>
      </c>
    </row>
    <row r="50" spans="2:3" x14ac:dyDescent="0.25">
      <c r="B50" s="273" t="s">
        <v>290</v>
      </c>
      <c r="C50" s="1162">
        <f>SUM(C41:C42)/C43</f>
        <v>0.71281216069489683</v>
      </c>
    </row>
    <row r="51" spans="2:3" x14ac:dyDescent="0.25">
      <c r="B51" s="273" t="s">
        <v>291</v>
      </c>
      <c r="C51" s="1162"/>
    </row>
    <row r="52" spans="2:3" x14ac:dyDescent="0.25">
      <c r="C52" s="278">
        <f>SUM(C49:C51)</f>
        <v>1</v>
      </c>
    </row>
  </sheetData>
  <mergeCells count="41">
    <mergeCell ref="M44:N44"/>
    <mergeCell ref="O44:P44"/>
    <mergeCell ref="O38:P38"/>
    <mergeCell ref="Q44:R44"/>
    <mergeCell ref="S44:T44"/>
    <mergeCell ref="C50:C51"/>
    <mergeCell ref="B30:B31"/>
    <mergeCell ref="B39:C39"/>
    <mergeCell ref="T41:T42"/>
    <mergeCell ref="M43:N43"/>
    <mergeCell ref="O43:P43"/>
    <mergeCell ref="Q43:R43"/>
    <mergeCell ref="S43:T43"/>
    <mergeCell ref="S35:T35"/>
    <mergeCell ref="M36:N36"/>
    <mergeCell ref="O36:P36"/>
    <mergeCell ref="Q36:R36"/>
    <mergeCell ref="S36:T36"/>
    <mergeCell ref="M38:N38"/>
    <mergeCell ref="Q38:R38"/>
    <mergeCell ref="S38:T38"/>
    <mergeCell ref="S4:T4"/>
    <mergeCell ref="B19:B20"/>
    <mergeCell ref="B21:B22"/>
    <mergeCell ref="B24:B25"/>
    <mergeCell ref="B26:B28"/>
    <mergeCell ref="A4:C5"/>
    <mergeCell ref="A16:A28"/>
    <mergeCell ref="A29:A33"/>
    <mergeCell ref="A34:C34"/>
    <mergeCell ref="A35:C35"/>
    <mergeCell ref="C3:R3"/>
    <mergeCell ref="D4:E4"/>
    <mergeCell ref="F4:G4"/>
    <mergeCell ref="H4:I4"/>
    <mergeCell ref="J4:K4"/>
    <mergeCell ref="M4:N4"/>
    <mergeCell ref="O4:P4"/>
    <mergeCell ref="Q4:R4"/>
    <mergeCell ref="A6:B12"/>
    <mergeCell ref="A13:B15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3"/>
  <sheetViews>
    <sheetView topLeftCell="A22" workbookViewId="0">
      <selection activeCell="O19" sqref="O19"/>
    </sheetView>
  </sheetViews>
  <sheetFormatPr defaultColWidth="9.109375" defaultRowHeight="13.2" x14ac:dyDescent="0.25"/>
  <cols>
    <col min="1" max="1" width="13.33203125" style="175" customWidth="1"/>
    <col min="2" max="2" width="30.109375" style="286" customWidth="1"/>
    <col min="3" max="3" width="44.88671875" style="245" customWidth="1"/>
    <col min="4" max="4" width="8.33203125" style="246" hidden="1" customWidth="1"/>
    <col min="5" max="11" width="9.109375" style="175" hidden="1" customWidth="1"/>
    <col min="12" max="12" width="3.109375" style="175" customWidth="1"/>
    <col min="13" max="20" width="7" style="175" customWidth="1"/>
    <col min="21" max="16384" width="9.109375" style="175"/>
  </cols>
  <sheetData>
    <row r="2" spans="1:20" x14ac:dyDescent="0.25">
      <c r="T2" s="175">
        <v>32</v>
      </c>
    </row>
    <row r="3" spans="1:20" ht="15.6" x14ac:dyDescent="0.25">
      <c r="C3" s="1127" t="s">
        <v>377</v>
      </c>
      <c r="D3" s="1127"/>
      <c r="E3" s="1128"/>
      <c r="F3" s="1128"/>
      <c r="G3" s="1128"/>
      <c r="H3" s="1128"/>
      <c r="I3" s="1128"/>
      <c r="J3" s="1128"/>
      <c r="K3" s="1128"/>
      <c r="L3" s="1128"/>
      <c r="M3" s="1128"/>
      <c r="N3" s="1128"/>
      <c r="O3" s="1128"/>
      <c r="P3" s="1128"/>
      <c r="Q3" s="1128"/>
      <c r="R3" s="1128"/>
      <c r="T3" s="175">
        <v>36</v>
      </c>
    </row>
    <row r="4" spans="1:20" ht="15" customHeight="1" x14ac:dyDescent="0.25">
      <c r="A4" s="1129" t="s">
        <v>378</v>
      </c>
      <c r="B4" s="1129"/>
      <c r="C4" s="1129"/>
      <c r="D4" s="1130" t="s">
        <v>90</v>
      </c>
      <c r="E4" s="1131"/>
      <c r="F4" s="1130" t="s">
        <v>89</v>
      </c>
      <c r="G4" s="1131"/>
      <c r="H4" s="1130" t="s">
        <v>91</v>
      </c>
      <c r="I4" s="1131"/>
      <c r="J4" s="1131" t="s">
        <v>13</v>
      </c>
      <c r="K4" s="1131"/>
      <c r="L4" s="184"/>
      <c r="M4" s="1130" t="s">
        <v>90</v>
      </c>
      <c r="N4" s="1131"/>
      <c r="O4" s="1130" t="s">
        <v>89</v>
      </c>
      <c r="P4" s="1131"/>
      <c r="Q4" s="1130" t="s">
        <v>91</v>
      </c>
      <c r="R4" s="1131"/>
      <c r="S4" s="1131" t="s">
        <v>13</v>
      </c>
      <c r="T4" s="1131"/>
    </row>
    <row r="5" spans="1:20" x14ac:dyDescent="0.25">
      <c r="A5" s="1129"/>
      <c r="B5" s="1129"/>
      <c r="C5" s="1129"/>
      <c r="D5" s="291" t="s">
        <v>106</v>
      </c>
      <c r="E5" s="248" t="s">
        <v>107</v>
      </c>
      <c r="F5" s="291" t="s">
        <v>106</v>
      </c>
      <c r="G5" s="248" t="s">
        <v>107</v>
      </c>
      <c r="H5" s="291" t="s">
        <v>106</v>
      </c>
      <c r="I5" s="248" t="s">
        <v>107</v>
      </c>
      <c r="J5" s="291" t="s">
        <v>106</v>
      </c>
      <c r="K5" s="248" t="s">
        <v>107</v>
      </c>
      <c r="L5" s="249"/>
      <c r="M5" s="291" t="s">
        <v>379</v>
      </c>
      <c r="N5" s="248" t="s">
        <v>380</v>
      </c>
      <c r="O5" s="291" t="s">
        <v>379</v>
      </c>
      <c r="P5" s="248" t="s">
        <v>380</v>
      </c>
      <c r="Q5" s="291" t="s">
        <v>379</v>
      </c>
      <c r="R5" s="248" t="s">
        <v>380</v>
      </c>
      <c r="S5" s="291" t="s">
        <v>379</v>
      </c>
      <c r="T5" s="248" t="s">
        <v>380</v>
      </c>
    </row>
    <row r="6" spans="1:20" x14ac:dyDescent="0.25">
      <c r="A6" s="1132" t="s">
        <v>381</v>
      </c>
      <c r="B6" s="1132"/>
      <c r="C6" s="250" t="s">
        <v>382</v>
      </c>
      <c r="D6" s="317">
        <f>M6*$T$3</f>
        <v>72</v>
      </c>
      <c r="E6" s="317">
        <f t="shared" ref="E6:I15" si="0">N6*$T$3</f>
        <v>0</v>
      </c>
      <c r="F6" s="317">
        <f t="shared" si="0"/>
        <v>36</v>
      </c>
      <c r="G6" s="317">
        <f t="shared" si="0"/>
        <v>0</v>
      </c>
      <c r="H6" s="317">
        <f>Q6*$T$2</f>
        <v>0</v>
      </c>
      <c r="I6" s="317">
        <f t="shared" si="0"/>
        <v>0</v>
      </c>
      <c r="J6" s="181">
        <f>SUM(D6,F6,H6)</f>
        <v>108</v>
      </c>
      <c r="K6" s="181">
        <f>SUM(E6,G6,I6)</f>
        <v>0</v>
      </c>
      <c r="L6" s="251"/>
      <c r="M6" s="181">
        <v>2</v>
      </c>
      <c r="N6" s="181"/>
      <c r="O6" s="181">
        <v>1</v>
      </c>
      <c r="P6" s="181"/>
      <c r="Q6" s="181"/>
      <c r="R6" s="181"/>
      <c r="S6" s="316">
        <f>SUM(M6,O6,Q6)</f>
        <v>3</v>
      </c>
      <c r="T6" s="316">
        <f>SUM(N6,P6,R6)</f>
        <v>0</v>
      </c>
    </row>
    <row r="7" spans="1:20" ht="15.6" x14ac:dyDescent="0.25">
      <c r="A7" s="1132"/>
      <c r="B7" s="1132"/>
      <c r="C7" s="252" t="s">
        <v>383</v>
      </c>
      <c r="D7" s="317">
        <f t="shared" ref="D7:D15" si="1">M7*$T$3</f>
        <v>72</v>
      </c>
      <c r="E7" s="317">
        <f t="shared" si="0"/>
        <v>0</v>
      </c>
      <c r="F7" s="317">
        <f t="shared" si="0"/>
        <v>72</v>
      </c>
      <c r="G7" s="317">
        <f t="shared" si="0"/>
        <v>0</v>
      </c>
      <c r="H7" s="317">
        <f t="shared" ref="H7:H15" si="2">Q7*$T$2</f>
        <v>64</v>
      </c>
      <c r="I7" s="317">
        <f t="shared" si="0"/>
        <v>0</v>
      </c>
      <c r="J7" s="181">
        <f t="shared" ref="J7:K15" si="3">SUM(D7,F7,H7)</f>
        <v>208</v>
      </c>
      <c r="K7" s="181">
        <f t="shared" si="3"/>
        <v>0</v>
      </c>
      <c r="L7" s="251"/>
      <c r="M7" s="280">
        <v>2</v>
      </c>
      <c r="N7" s="280"/>
      <c r="O7" s="280">
        <v>2</v>
      </c>
      <c r="P7" s="280"/>
      <c r="Q7" s="280">
        <v>2</v>
      </c>
      <c r="R7" s="181"/>
      <c r="S7" s="316">
        <f t="shared" ref="S7:T15" si="4">SUM(M7,O7,Q7)</f>
        <v>6</v>
      </c>
      <c r="T7" s="316">
        <f t="shared" si="4"/>
        <v>0</v>
      </c>
    </row>
    <row r="8" spans="1:20" ht="15.6" x14ac:dyDescent="0.25">
      <c r="A8" s="1132"/>
      <c r="B8" s="1132"/>
      <c r="C8" s="252" t="s">
        <v>19</v>
      </c>
      <c r="D8" s="317">
        <f t="shared" si="1"/>
        <v>72</v>
      </c>
      <c r="E8" s="317">
        <f t="shared" si="0"/>
        <v>0</v>
      </c>
      <c r="F8" s="317">
        <f t="shared" si="0"/>
        <v>36</v>
      </c>
      <c r="G8" s="317">
        <f t="shared" si="0"/>
        <v>0</v>
      </c>
      <c r="H8" s="317">
        <f t="shared" si="2"/>
        <v>0</v>
      </c>
      <c r="I8" s="317">
        <f t="shared" si="0"/>
        <v>0</v>
      </c>
      <c r="J8" s="181">
        <f t="shared" si="3"/>
        <v>108</v>
      </c>
      <c r="K8" s="181">
        <f t="shared" si="3"/>
        <v>0</v>
      </c>
      <c r="L8" s="251"/>
      <c r="M8" s="280">
        <v>2</v>
      </c>
      <c r="N8" s="280"/>
      <c r="O8" s="280">
        <v>1</v>
      </c>
      <c r="P8" s="280"/>
      <c r="Q8" s="280"/>
      <c r="R8" s="181"/>
      <c r="S8" s="316">
        <f t="shared" si="4"/>
        <v>3</v>
      </c>
      <c r="T8" s="316">
        <f t="shared" si="4"/>
        <v>0</v>
      </c>
    </row>
    <row r="9" spans="1:20" ht="15.6" x14ac:dyDescent="0.25">
      <c r="A9" s="1132"/>
      <c r="B9" s="1132"/>
      <c r="C9" s="252" t="s">
        <v>25</v>
      </c>
      <c r="D9" s="317">
        <f t="shared" si="1"/>
        <v>108</v>
      </c>
      <c r="E9" s="317">
        <f t="shared" si="0"/>
        <v>0</v>
      </c>
      <c r="F9" s="317">
        <f t="shared" si="0"/>
        <v>0</v>
      </c>
      <c r="G9" s="317">
        <f t="shared" si="0"/>
        <v>0</v>
      </c>
      <c r="H9" s="317">
        <f t="shared" si="2"/>
        <v>0</v>
      </c>
      <c r="I9" s="317">
        <f t="shared" si="0"/>
        <v>0</v>
      </c>
      <c r="J9" s="181">
        <f t="shared" si="3"/>
        <v>108</v>
      </c>
      <c r="K9" s="181">
        <f t="shared" si="3"/>
        <v>0</v>
      </c>
      <c r="L9" s="254"/>
      <c r="M9" s="181">
        <v>3</v>
      </c>
      <c r="N9" s="181"/>
      <c r="O9" s="181"/>
      <c r="P9" s="181"/>
      <c r="Q9" s="181"/>
      <c r="R9" s="181"/>
      <c r="S9" s="316">
        <f t="shared" si="4"/>
        <v>3</v>
      </c>
      <c r="T9" s="316">
        <f t="shared" si="4"/>
        <v>0</v>
      </c>
    </row>
    <row r="10" spans="1:20" x14ac:dyDescent="0.25">
      <c r="A10" s="1132"/>
      <c r="B10" s="1132"/>
      <c r="C10" s="250" t="s">
        <v>235</v>
      </c>
      <c r="D10" s="317">
        <f t="shared" si="1"/>
        <v>108</v>
      </c>
      <c r="E10" s="317">
        <f t="shared" si="0"/>
        <v>0</v>
      </c>
      <c r="F10" s="317">
        <f t="shared" si="0"/>
        <v>0</v>
      </c>
      <c r="G10" s="317">
        <f t="shared" si="0"/>
        <v>0</v>
      </c>
      <c r="H10" s="317">
        <f t="shared" si="2"/>
        <v>0</v>
      </c>
      <c r="I10" s="317">
        <f t="shared" si="0"/>
        <v>0</v>
      </c>
      <c r="J10" s="181">
        <f t="shared" si="3"/>
        <v>108</v>
      </c>
      <c r="K10" s="181">
        <f t="shared" si="3"/>
        <v>0</v>
      </c>
      <c r="L10" s="251"/>
      <c r="M10" s="181">
        <v>3</v>
      </c>
      <c r="N10" s="181"/>
      <c r="O10" s="181"/>
      <c r="P10" s="181"/>
      <c r="Q10" s="181"/>
      <c r="R10" s="181"/>
      <c r="S10" s="316">
        <f t="shared" si="4"/>
        <v>3</v>
      </c>
      <c r="T10" s="316">
        <f t="shared" si="4"/>
        <v>0</v>
      </c>
    </row>
    <row r="11" spans="1:20" x14ac:dyDescent="0.25">
      <c r="A11" s="1132"/>
      <c r="B11" s="1132"/>
      <c r="C11" s="250" t="s">
        <v>4</v>
      </c>
      <c r="D11" s="317">
        <f t="shared" si="1"/>
        <v>144</v>
      </c>
      <c r="E11" s="317">
        <f t="shared" si="0"/>
        <v>0</v>
      </c>
      <c r="F11" s="317">
        <f t="shared" si="0"/>
        <v>72</v>
      </c>
      <c r="G11" s="317">
        <f t="shared" si="0"/>
        <v>0</v>
      </c>
      <c r="H11" s="317">
        <f t="shared" si="2"/>
        <v>64</v>
      </c>
      <c r="I11" s="317">
        <f t="shared" si="0"/>
        <v>0</v>
      </c>
      <c r="J11" s="181">
        <f t="shared" si="3"/>
        <v>280</v>
      </c>
      <c r="K11" s="181">
        <f t="shared" si="3"/>
        <v>0</v>
      </c>
      <c r="L11" s="251"/>
      <c r="M11" s="181">
        <v>4</v>
      </c>
      <c r="N11" s="181"/>
      <c r="O11" s="181">
        <v>2</v>
      </c>
      <c r="P11" s="181"/>
      <c r="Q11" s="181">
        <v>2</v>
      </c>
      <c r="R11" s="181"/>
      <c r="S11" s="316">
        <f t="shared" si="4"/>
        <v>8</v>
      </c>
      <c r="T11" s="316">
        <f t="shared" si="4"/>
        <v>0</v>
      </c>
    </row>
    <row r="12" spans="1:20" x14ac:dyDescent="0.25">
      <c r="A12" s="1132"/>
      <c r="B12" s="1132"/>
      <c r="C12" s="250" t="s">
        <v>384</v>
      </c>
      <c r="D12" s="317">
        <f t="shared" si="1"/>
        <v>36</v>
      </c>
      <c r="E12" s="317">
        <f t="shared" si="0"/>
        <v>0</v>
      </c>
      <c r="F12" s="317">
        <f t="shared" si="0"/>
        <v>36</v>
      </c>
      <c r="G12" s="317">
        <f t="shared" si="0"/>
        <v>0</v>
      </c>
      <c r="H12" s="317">
        <f t="shared" si="2"/>
        <v>32</v>
      </c>
      <c r="I12" s="317">
        <f t="shared" si="0"/>
        <v>0</v>
      </c>
      <c r="J12" s="181">
        <f t="shared" si="3"/>
        <v>104</v>
      </c>
      <c r="K12" s="181">
        <f t="shared" si="3"/>
        <v>0</v>
      </c>
      <c r="L12" s="254"/>
      <c r="M12" s="181">
        <v>1</v>
      </c>
      <c r="N12" s="181"/>
      <c r="O12" s="181">
        <v>1</v>
      </c>
      <c r="P12" s="181"/>
      <c r="Q12" s="181">
        <v>1</v>
      </c>
      <c r="R12" s="181"/>
      <c r="S12" s="316">
        <f t="shared" si="4"/>
        <v>3</v>
      </c>
      <c r="T12" s="316">
        <f t="shared" si="4"/>
        <v>0</v>
      </c>
    </row>
    <row r="13" spans="1:20" ht="15.6" x14ac:dyDescent="0.25">
      <c r="A13" s="1141" t="s">
        <v>402</v>
      </c>
      <c r="B13" s="1142"/>
      <c r="C13" s="252" t="s">
        <v>383</v>
      </c>
      <c r="D13" s="317">
        <f t="shared" si="1"/>
        <v>0</v>
      </c>
      <c r="E13" s="317">
        <f t="shared" si="0"/>
        <v>0</v>
      </c>
      <c r="F13" s="317">
        <f t="shared" si="0"/>
        <v>18</v>
      </c>
      <c r="G13" s="317">
        <f t="shared" si="0"/>
        <v>0</v>
      </c>
      <c r="H13" s="317">
        <f t="shared" si="2"/>
        <v>16</v>
      </c>
      <c r="I13" s="317">
        <f t="shared" si="0"/>
        <v>0</v>
      </c>
      <c r="J13" s="181">
        <f t="shared" si="3"/>
        <v>34</v>
      </c>
      <c r="K13" s="181">
        <f t="shared" si="3"/>
        <v>0</v>
      </c>
      <c r="L13" s="254"/>
      <c r="M13" s="181"/>
      <c r="N13" s="181"/>
      <c r="O13" s="128">
        <v>0.5</v>
      </c>
      <c r="P13" s="128"/>
      <c r="Q13" s="128">
        <v>0.5</v>
      </c>
      <c r="R13" s="181"/>
      <c r="S13" s="180">
        <f t="shared" si="4"/>
        <v>1</v>
      </c>
      <c r="T13" s="316">
        <f t="shared" si="4"/>
        <v>0</v>
      </c>
    </row>
    <row r="14" spans="1:20" ht="15.6" x14ac:dyDescent="0.25">
      <c r="A14" s="1143"/>
      <c r="B14" s="1144"/>
      <c r="C14" s="252" t="s">
        <v>7</v>
      </c>
      <c r="D14" s="317"/>
      <c r="E14" s="317"/>
      <c r="F14" s="317">
        <f t="shared" si="0"/>
        <v>36</v>
      </c>
      <c r="G14" s="317"/>
      <c r="H14" s="317">
        <f t="shared" si="2"/>
        <v>32</v>
      </c>
      <c r="I14" s="317"/>
      <c r="J14" s="181"/>
      <c r="K14" s="181"/>
      <c r="L14" s="254"/>
      <c r="M14" s="181">
        <v>0</v>
      </c>
      <c r="N14" s="181"/>
      <c r="O14" s="128">
        <v>1</v>
      </c>
      <c r="P14" s="128"/>
      <c r="Q14" s="128">
        <v>1</v>
      </c>
      <c r="R14" s="181"/>
      <c r="S14" s="180">
        <f t="shared" si="4"/>
        <v>2</v>
      </c>
      <c r="T14" s="316">
        <f t="shared" si="4"/>
        <v>0</v>
      </c>
    </row>
    <row r="15" spans="1:20" ht="15.6" x14ac:dyDescent="0.25">
      <c r="A15" s="1145"/>
      <c r="B15" s="1146"/>
      <c r="C15" s="252" t="s">
        <v>19</v>
      </c>
      <c r="D15" s="317">
        <f t="shared" si="1"/>
        <v>36</v>
      </c>
      <c r="E15" s="317">
        <f t="shared" si="0"/>
        <v>0</v>
      </c>
      <c r="F15" s="317">
        <f t="shared" si="0"/>
        <v>72</v>
      </c>
      <c r="G15" s="317">
        <f t="shared" si="0"/>
        <v>0</v>
      </c>
      <c r="H15" s="317">
        <f t="shared" si="2"/>
        <v>96</v>
      </c>
      <c r="I15" s="317">
        <f t="shared" si="0"/>
        <v>0</v>
      </c>
      <c r="J15" s="181">
        <f t="shared" si="3"/>
        <v>204</v>
      </c>
      <c r="K15" s="181">
        <f t="shared" si="3"/>
        <v>0</v>
      </c>
      <c r="L15" s="254"/>
      <c r="M15" s="253">
        <v>1</v>
      </c>
      <c r="N15" s="181"/>
      <c r="O15" s="128">
        <v>2</v>
      </c>
      <c r="P15" s="128"/>
      <c r="Q15" s="128">
        <v>3</v>
      </c>
      <c r="R15" s="181"/>
      <c r="S15" s="180">
        <f t="shared" si="4"/>
        <v>6</v>
      </c>
      <c r="T15" s="316">
        <f t="shared" si="4"/>
        <v>0</v>
      </c>
    </row>
    <row r="16" spans="1:20" ht="26.4" x14ac:dyDescent="0.25">
      <c r="A16" s="1177" t="s">
        <v>403</v>
      </c>
      <c r="B16" s="298" t="s">
        <v>260</v>
      </c>
      <c r="C16" s="256" t="s">
        <v>261</v>
      </c>
      <c r="D16" s="290">
        <f t="shared" ref="D16:G25" si="5">M16*$T$3</f>
        <v>18</v>
      </c>
      <c r="E16" s="290">
        <f t="shared" si="5"/>
        <v>0</v>
      </c>
      <c r="F16" s="290">
        <f t="shared" si="5"/>
        <v>0</v>
      </c>
      <c r="G16" s="290">
        <f t="shared" si="5"/>
        <v>0</v>
      </c>
      <c r="H16" s="290">
        <f t="shared" ref="H16:I25" si="6">Q16*$T$2</f>
        <v>0</v>
      </c>
      <c r="I16" s="290">
        <f t="shared" si="6"/>
        <v>0</v>
      </c>
      <c r="J16" s="290">
        <f t="shared" ref="J16:K30" si="7">SUM(D16,F16,H16)</f>
        <v>18</v>
      </c>
      <c r="K16" s="290">
        <f t="shared" si="7"/>
        <v>0</v>
      </c>
      <c r="L16" s="254"/>
      <c r="M16" s="258">
        <v>0.5</v>
      </c>
      <c r="N16" s="258"/>
      <c r="O16" s="258"/>
      <c r="P16" s="258"/>
      <c r="Q16" s="258"/>
      <c r="R16" s="258"/>
      <c r="S16" s="290">
        <f t="shared" ref="S16:T25" si="8">SUM(M16,O16,Q16)</f>
        <v>0.5</v>
      </c>
      <c r="T16" s="290">
        <f t="shared" si="8"/>
        <v>0</v>
      </c>
    </row>
    <row r="17" spans="1:20" ht="26.4" x14ac:dyDescent="0.25">
      <c r="A17" s="1178"/>
      <c r="B17" s="298" t="s">
        <v>262</v>
      </c>
      <c r="C17" s="256" t="s">
        <v>263</v>
      </c>
      <c r="D17" s="290">
        <f t="shared" si="5"/>
        <v>0</v>
      </c>
      <c r="E17" s="290">
        <f t="shared" si="5"/>
        <v>0</v>
      </c>
      <c r="F17" s="290">
        <f t="shared" si="5"/>
        <v>0</v>
      </c>
      <c r="G17" s="290">
        <f t="shared" si="5"/>
        <v>0</v>
      </c>
      <c r="H17" s="290">
        <f t="shared" si="6"/>
        <v>16</v>
      </c>
      <c r="I17" s="290">
        <f t="shared" si="6"/>
        <v>0</v>
      </c>
      <c r="J17" s="290">
        <f t="shared" si="7"/>
        <v>16</v>
      </c>
      <c r="K17" s="290">
        <f t="shared" si="7"/>
        <v>0</v>
      </c>
      <c r="L17" s="254"/>
      <c r="M17" s="258"/>
      <c r="N17" s="258"/>
      <c r="O17" s="258"/>
      <c r="P17" s="258"/>
      <c r="Q17" s="258">
        <v>0.5</v>
      </c>
      <c r="R17" s="258"/>
      <c r="S17" s="290">
        <f t="shared" si="8"/>
        <v>0.5</v>
      </c>
      <c r="T17" s="290">
        <f t="shared" si="8"/>
        <v>0</v>
      </c>
    </row>
    <row r="18" spans="1:20" ht="26.4" x14ac:dyDescent="0.25">
      <c r="A18" s="1178"/>
      <c r="B18" s="298" t="s">
        <v>264</v>
      </c>
      <c r="C18" s="256" t="s">
        <v>265</v>
      </c>
      <c r="D18" s="290">
        <f t="shared" si="5"/>
        <v>0</v>
      </c>
      <c r="E18" s="290">
        <f t="shared" si="5"/>
        <v>0</v>
      </c>
      <c r="F18" s="290">
        <f t="shared" si="5"/>
        <v>0</v>
      </c>
      <c r="G18" s="290">
        <f t="shared" si="5"/>
        <v>0</v>
      </c>
      <c r="H18" s="290">
        <f t="shared" si="6"/>
        <v>64</v>
      </c>
      <c r="I18" s="290">
        <f t="shared" si="6"/>
        <v>0</v>
      </c>
      <c r="J18" s="290">
        <f t="shared" si="7"/>
        <v>64</v>
      </c>
      <c r="K18" s="290">
        <f t="shared" si="7"/>
        <v>0</v>
      </c>
      <c r="L18" s="254"/>
      <c r="M18" s="258"/>
      <c r="N18" s="258"/>
      <c r="O18" s="258"/>
      <c r="P18" s="258"/>
      <c r="Q18" s="258">
        <v>2</v>
      </c>
      <c r="R18" s="258"/>
      <c r="S18" s="290">
        <f t="shared" si="8"/>
        <v>2</v>
      </c>
      <c r="T18" s="290">
        <f t="shared" si="8"/>
        <v>0</v>
      </c>
    </row>
    <row r="19" spans="1:20" ht="15" x14ac:dyDescent="0.25">
      <c r="A19" s="1178"/>
      <c r="B19" s="1171" t="s">
        <v>385</v>
      </c>
      <c r="C19" s="260" t="s">
        <v>267</v>
      </c>
      <c r="D19" s="290">
        <f t="shared" si="5"/>
        <v>36</v>
      </c>
      <c r="E19" s="290">
        <f t="shared" si="5"/>
        <v>0</v>
      </c>
      <c r="F19" s="290">
        <f t="shared" si="5"/>
        <v>36</v>
      </c>
      <c r="G19" s="290">
        <f t="shared" si="5"/>
        <v>0</v>
      </c>
      <c r="H19" s="290">
        <f t="shared" si="6"/>
        <v>16</v>
      </c>
      <c r="I19" s="290">
        <f t="shared" si="6"/>
        <v>0</v>
      </c>
      <c r="J19" s="290">
        <f t="shared" si="7"/>
        <v>88</v>
      </c>
      <c r="K19" s="290">
        <f t="shared" si="7"/>
        <v>0</v>
      </c>
      <c r="L19" s="254"/>
      <c r="M19" s="261">
        <v>1</v>
      </c>
      <c r="N19" s="290"/>
      <c r="O19" s="290">
        <v>1</v>
      </c>
      <c r="P19" s="290"/>
      <c r="Q19" s="290">
        <v>0.5</v>
      </c>
      <c r="R19" s="290"/>
      <c r="S19" s="290">
        <f t="shared" si="8"/>
        <v>2.5</v>
      </c>
      <c r="T19" s="290">
        <f t="shared" si="8"/>
        <v>0</v>
      </c>
    </row>
    <row r="20" spans="1:20" ht="15" x14ac:dyDescent="0.25">
      <c r="A20" s="1178"/>
      <c r="B20" s="1171"/>
      <c r="C20" s="260" t="s">
        <v>268</v>
      </c>
      <c r="D20" s="290">
        <f t="shared" si="5"/>
        <v>36</v>
      </c>
      <c r="E20" s="290">
        <f t="shared" si="5"/>
        <v>0</v>
      </c>
      <c r="F20" s="290">
        <f t="shared" si="5"/>
        <v>36</v>
      </c>
      <c r="G20" s="290">
        <f t="shared" si="5"/>
        <v>0</v>
      </c>
      <c r="H20" s="290">
        <f t="shared" si="6"/>
        <v>16</v>
      </c>
      <c r="I20" s="290">
        <f t="shared" si="6"/>
        <v>0</v>
      </c>
      <c r="J20" s="290">
        <f t="shared" si="7"/>
        <v>88</v>
      </c>
      <c r="K20" s="290">
        <f t="shared" si="7"/>
        <v>0</v>
      </c>
      <c r="L20" s="254"/>
      <c r="M20" s="261">
        <v>1</v>
      </c>
      <c r="N20" s="290"/>
      <c r="O20" s="290">
        <v>1</v>
      </c>
      <c r="P20" s="290"/>
      <c r="Q20" s="290">
        <v>0.5</v>
      </c>
      <c r="R20" s="290"/>
      <c r="S20" s="290">
        <f t="shared" si="8"/>
        <v>2.5</v>
      </c>
      <c r="T20" s="290">
        <f t="shared" si="8"/>
        <v>0</v>
      </c>
    </row>
    <row r="21" spans="1:20" ht="15.75" customHeight="1" x14ac:dyDescent="0.25">
      <c r="A21" s="1178"/>
      <c r="B21" s="1171" t="s">
        <v>386</v>
      </c>
      <c r="C21" s="260" t="s">
        <v>387</v>
      </c>
      <c r="D21" s="290">
        <f t="shared" si="5"/>
        <v>36</v>
      </c>
      <c r="E21" s="290">
        <f t="shared" si="5"/>
        <v>0</v>
      </c>
      <c r="F21" s="290">
        <f t="shared" si="5"/>
        <v>0</v>
      </c>
      <c r="G21" s="290">
        <f t="shared" si="5"/>
        <v>0</v>
      </c>
      <c r="H21" s="290">
        <f t="shared" si="6"/>
        <v>0</v>
      </c>
      <c r="I21" s="290">
        <f t="shared" si="6"/>
        <v>0</v>
      </c>
      <c r="J21" s="290">
        <f t="shared" si="7"/>
        <v>36</v>
      </c>
      <c r="K21" s="290">
        <f t="shared" si="7"/>
        <v>0</v>
      </c>
      <c r="L21" s="254"/>
      <c r="M21" s="290">
        <v>1</v>
      </c>
      <c r="N21" s="290"/>
      <c r="O21" s="290"/>
      <c r="P21" s="290"/>
      <c r="Q21" s="290"/>
      <c r="R21" s="290"/>
      <c r="S21" s="290">
        <f t="shared" si="8"/>
        <v>1</v>
      </c>
      <c r="T21" s="290">
        <f t="shared" si="8"/>
        <v>0</v>
      </c>
    </row>
    <row r="22" spans="1:20" ht="15" x14ac:dyDescent="0.25">
      <c r="A22" s="1178"/>
      <c r="B22" s="1171"/>
      <c r="C22" s="260" t="s">
        <v>388</v>
      </c>
      <c r="D22" s="290">
        <f t="shared" si="5"/>
        <v>36</v>
      </c>
      <c r="E22" s="290">
        <f t="shared" si="5"/>
        <v>0</v>
      </c>
      <c r="F22" s="290">
        <f t="shared" si="5"/>
        <v>36</v>
      </c>
      <c r="G22" s="290">
        <f t="shared" si="5"/>
        <v>0</v>
      </c>
      <c r="H22" s="290">
        <f t="shared" si="6"/>
        <v>32</v>
      </c>
      <c r="I22" s="290">
        <f t="shared" si="6"/>
        <v>0</v>
      </c>
      <c r="J22" s="290">
        <f t="shared" si="7"/>
        <v>104</v>
      </c>
      <c r="K22" s="290">
        <f t="shared" si="7"/>
        <v>0</v>
      </c>
      <c r="L22" s="254"/>
      <c r="M22" s="290">
        <v>1</v>
      </c>
      <c r="N22" s="290"/>
      <c r="O22" s="290">
        <v>1</v>
      </c>
      <c r="P22" s="290"/>
      <c r="Q22" s="290">
        <v>1</v>
      </c>
      <c r="R22" s="290"/>
      <c r="S22" s="290">
        <f t="shared" si="8"/>
        <v>3</v>
      </c>
      <c r="T22" s="290">
        <f t="shared" si="8"/>
        <v>0</v>
      </c>
    </row>
    <row r="23" spans="1:20" ht="30" x14ac:dyDescent="0.25">
      <c r="A23" s="1178"/>
      <c r="B23" s="290" t="s">
        <v>389</v>
      </c>
      <c r="C23" s="260" t="s">
        <v>390</v>
      </c>
      <c r="D23" s="290">
        <f t="shared" si="5"/>
        <v>36</v>
      </c>
      <c r="E23" s="290">
        <f t="shared" si="5"/>
        <v>0</v>
      </c>
      <c r="F23" s="290">
        <f t="shared" si="5"/>
        <v>36</v>
      </c>
      <c r="G23" s="290">
        <f t="shared" si="5"/>
        <v>0</v>
      </c>
      <c r="H23" s="290">
        <f t="shared" si="6"/>
        <v>0</v>
      </c>
      <c r="I23" s="290">
        <f t="shared" si="6"/>
        <v>0</v>
      </c>
      <c r="J23" s="290">
        <f t="shared" si="7"/>
        <v>72</v>
      </c>
      <c r="K23" s="290">
        <f t="shared" si="7"/>
        <v>0</v>
      </c>
      <c r="L23" s="254"/>
      <c r="M23" s="262">
        <v>1</v>
      </c>
      <c r="N23" s="290"/>
      <c r="O23" s="290">
        <v>1</v>
      </c>
      <c r="P23" s="290"/>
      <c r="Q23" s="261">
        <v>0</v>
      </c>
      <c r="R23" s="290"/>
      <c r="S23" s="290">
        <f t="shared" si="8"/>
        <v>2</v>
      </c>
      <c r="T23" s="290">
        <f t="shared" si="8"/>
        <v>0</v>
      </c>
    </row>
    <row r="24" spans="1:20" ht="15" x14ac:dyDescent="0.25">
      <c r="A24" s="1178"/>
      <c r="B24" s="1176" t="s">
        <v>426</v>
      </c>
      <c r="C24" s="287" t="s">
        <v>427</v>
      </c>
      <c r="D24" s="264">
        <f t="shared" si="5"/>
        <v>36</v>
      </c>
      <c r="E24" s="181">
        <f t="shared" si="5"/>
        <v>0</v>
      </c>
      <c r="F24" s="181">
        <f t="shared" si="5"/>
        <v>36</v>
      </c>
      <c r="G24" s="181">
        <f t="shared" si="5"/>
        <v>0</v>
      </c>
      <c r="H24" s="181">
        <f t="shared" si="6"/>
        <v>16</v>
      </c>
      <c r="I24" s="181">
        <f t="shared" si="6"/>
        <v>0</v>
      </c>
      <c r="J24" s="181">
        <f t="shared" si="7"/>
        <v>88</v>
      </c>
      <c r="K24" s="181">
        <f t="shared" si="7"/>
        <v>0</v>
      </c>
      <c r="L24" s="286"/>
      <c r="M24" s="181">
        <v>1</v>
      </c>
      <c r="N24" s="181"/>
      <c r="O24" s="181">
        <v>1</v>
      </c>
      <c r="P24" s="181"/>
      <c r="Q24" s="181">
        <v>0.5</v>
      </c>
      <c r="R24" s="181"/>
      <c r="S24" s="288">
        <f t="shared" si="8"/>
        <v>2.5</v>
      </c>
      <c r="T24" s="288">
        <f t="shared" si="8"/>
        <v>0</v>
      </c>
    </row>
    <row r="25" spans="1:20" ht="15" x14ac:dyDescent="0.25">
      <c r="A25" s="1178"/>
      <c r="B25" s="1176"/>
      <c r="C25" s="287" t="s">
        <v>428</v>
      </c>
      <c r="D25" s="264">
        <f t="shared" si="5"/>
        <v>36</v>
      </c>
      <c r="E25" s="181">
        <f t="shared" si="5"/>
        <v>0</v>
      </c>
      <c r="F25" s="181">
        <f t="shared" si="5"/>
        <v>18</v>
      </c>
      <c r="G25" s="181">
        <f t="shared" si="5"/>
        <v>0</v>
      </c>
      <c r="H25" s="181">
        <f t="shared" si="6"/>
        <v>0</v>
      </c>
      <c r="I25" s="181">
        <f t="shared" si="6"/>
        <v>0</v>
      </c>
      <c r="J25" s="181">
        <f t="shared" si="7"/>
        <v>54</v>
      </c>
      <c r="K25" s="181">
        <f t="shared" si="7"/>
        <v>0</v>
      </c>
      <c r="L25" s="286"/>
      <c r="M25" s="181">
        <v>1</v>
      </c>
      <c r="N25" s="181"/>
      <c r="O25" s="181">
        <v>0.5</v>
      </c>
      <c r="P25" s="181"/>
      <c r="Q25" s="181"/>
      <c r="R25" s="181"/>
      <c r="S25" s="288">
        <f t="shared" si="8"/>
        <v>1.5</v>
      </c>
      <c r="T25" s="288">
        <f t="shared" si="8"/>
        <v>0</v>
      </c>
    </row>
    <row r="26" spans="1:20" ht="15" x14ac:dyDescent="0.25">
      <c r="A26" s="1178"/>
      <c r="B26" s="1176"/>
      <c r="C26" s="287" t="s">
        <v>429</v>
      </c>
      <c r="D26" s="264">
        <f t="shared" ref="D26:G30" si="9">M26*$T$3</f>
        <v>0</v>
      </c>
      <c r="E26" s="181">
        <f t="shared" si="9"/>
        <v>108</v>
      </c>
      <c r="F26" s="181">
        <f t="shared" si="9"/>
        <v>0</v>
      </c>
      <c r="G26" s="181">
        <f t="shared" si="9"/>
        <v>0</v>
      </c>
      <c r="H26" s="181">
        <f t="shared" ref="H26:I30" si="10">Q26*$T$2</f>
        <v>0</v>
      </c>
      <c r="I26" s="181">
        <f t="shared" si="10"/>
        <v>0</v>
      </c>
      <c r="J26" s="181">
        <f t="shared" si="7"/>
        <v>0</v>
      </c>
      <c r="K26" s="181">
        <f t="shared" si="7"/>
        <v>108</v>
      </c>
      <c r="L26" s="286"/>
      <c r="M26" s="181"/>
      <c r="N26" s="253">
        <v>3</v>
      </c>
      <c r="O26" s="181"/>
      <c r="P26" s="253">
        <v>0</v>
      </c>
      <c r="Q26" s="181"/>
      <c r="R26" s="253">
        <v>0</v>
      </c>
      <c r="S26" s="288">
        <f t="shared" ref="S26:T35" si="11">SUM(M26,O26,Q26)</f>
        <v>0</v>
      </c>
      <c r="T26" s="288">
        <f t="shared" si="11"/>
        <v>3</v>
      </c>
    </row>
    <row r="27" spans="1:20" ht="15" customHeight="1" x14ac:dyDescent="0.25">
      <c r="A27" s="1178"/>
      <c r="B27" s="1176"/>
      <c r="C27" s="287" t="s">
        <v>430</v>
      </c>
      <c r="D27" s="264">
        <f t="shared" si="9"/>
        <v>0</v>
      </c>
      <c r="E27" s="181">
        <f t="shared" si="9"/>
        <v>0</v>
      </c>
      <c r="F27" s="181">
        <f t="shared" si="9"/>
        <v>0</v>
      </c>
      <c r="G27" s="181">
        <f t="shared" si="9"/>
        <v>630</v>
      </c>
      <c r="H27" s="181">
        <f t="shared" si="10"/>
        <v>0</v>
      </c>
      <c r="I27" s="181">
        <f t="shared" si="10"/>
        <v>0</v>
      </c>
      <c r="J27" s="181">
        <f t="shared" si="7"/>
        <v>0</v>
      </c>
      <c r="K27" s="181">
        <f t="shared" si="7"/>
        <v>630</v>
      </c>
      <c r="L27" s="286"/>
      <c r="M27" s="181"/>
      <c r="N27" s="181"/>
      <c r="O27" s="181"/>
      <c r="P27" s="181">
        <v>17.5</v>
      </c>
      <c r="Q27" s="181"/>
      <c r="R27" s="181"/>
      <c r="S27" s="288">
        <f t="shared" si="11"/>
        <v>0</v>
      </c>
      <c r="T27" s="288">
        <f t="shared" si="11"/>
        <v>17.5</v>
      </c>
    </row>
    <row r="28" spans="1:20" ht="17.25" customHeight="1" x14ac:dyDescent="0.25">
      <c r="A28" s="1178"/>
      <c r="B28" s="1176" t="s">
        <v>431</v>
      </c>
      <c r="C28" s="209" t="s">
        <v>432</v>
      </c>
      <c r="D28" s="264">
        <f t="shared" si="9"/>
        <v>72</v>
      </c>
      <c r="E28" s="181">
        <f t="shared" si="9"/>
        <v>0</v>
      </c>
      <c r="F28" s="181">
        <f t="shared" si="9"/>
        <v>18</v>
      </c>
      <c r="G28" s="181">
        <f t="shared" si="9"/>
        <v>0</v>
      </c>
      <c r="H28" s="181">
        <f t="shared" si="10"/>
        <v>16</v>
      </c>
      <c r="I28" s="181">
        <f t="shared" si="10"/>
        <v>0</v>
      </c>
      <c r="J28" s="181">
        <f t="shared" si="7"/>
        <v>106</v>
      </c>
      <c r="K28" s="181">
        <f t="shared" si="7"/>
        <v>0</v>
      </c>
      <c r="L28" s="286"/>
      <c r="M28" s="181">
        <v>2</v>
      </c>
      <c r="N28" s="181"/>
      <c r="O28" s="181">
        <v>0.5</v>
      </c>
      <c r="P28" s="181"/>
      <c r="Q28" s="181">
        <v>0.5</v>
      </c>
      <c r="R28" s="181"/>
      <c r="S28" s="288">
        <f t="shared" si="11"/>
        <v>3</v>
      </c>
      <c r="T28" s="288">
        <f t="shared" si="11"/>
        <v>0</v>
      </c>
    </row>
    <row r="29" spans="1:20" ht="17.25" customHeight="1" x14ac:dyDescent="0.25">
      <c r="A29" s="1178"/>
      <c r="B29" s="1176"/>
      <c r="C29" s="209" t="s">
        <v>433</v>
      </c>
      <c r="D29" s="264">
        <f t="shared" si="9"/>
        <v>0</v>
      </c>
      <c r="E29" s="181">
        <f t="shared" si="9"/>
        <v>72</v>
      </c>
      <c r="F29" s="181">
        <f t="shared" si="9"/>
        <v>0</v>
      </c>
      <c r="G29" s="181">
        <f t="shared" si="9"/>
        <v>0</v>
      </c>
      <c r="H29" s="181">
        <f t="shared" si="10"/>
        <v>0</v>
      </c>
      <c r="I29" s="181">
        <f t="shared" si="10"/>
        <v>0</v>
      </c>
      <c r="J29" s="181">
        <f t="shared" si="7"/>
        <v>0</v>
      </c>
      <c r="K29" s="181">
        <f t="shared" si="7"/>
        <v>72</v>
      </c>
      <c r="L29" s="286"/>
      <c r="M29" s="181"/>
      <c r="N29" s="181">
        <v>2</v>
      </c>
      <c r="O29" s="181"/>
      <c r="P29" s="253"/>
      <c r="Q29" s="253"/>
      <c r="R29" s="253"/>
      <c r="S29" s="288">
        <f t="shared" si="11"/>
        <v>0</v>
      </c>
      <c r="T29" s="288">
        <f t="shared" si="11"/>
        <v>2</v>
      </c>
    </row>
    <row r="30" spans="1:20" ht="17.25" customHeight="1" x14ac:dyDescent="0.25">
      <c r="A30" s="1178"/>
      <c r="B30" s="1176"/>
      <c r="C30" s="209" t="s">
        <v>434</v>
      </c>
      <c r="D30" s="264">
        <f t="shared" si="9"/>
        <v>0</v>
      </c>
      <c r="E30" s="181">
        <f t="shared" si="9"/>
        <v>0</v>
      </c>
      <c r="F30" s="181">
        <f t="shared" si="9"/>
        <v>0</v>
      </c>
      <c r="G30" s="181">
        <f t="shared" si="9"/>
        <v>0</v>
      </c>
      <c r="H30" s="181">
        <f t="shared" si="10"/>
        <v>0</v>
      </c>
      <c r="I30" s="181">
        <f t="shared" si="10"/>
        <v>560</v>
      </c>
      <c r="J30" s="181">
        <f t="shared" si="7"/>
        <v>0</v>
      </c>
      <c r="K30" s="181">
        <f t="shared" si="7"/>
        <v>560</v>
      </c>
      <c r="L30" s="286"/>
      <c r="M30" s="181"/>
      <c r="N30" s="181"/>
      <c r="O30" s="181"/>
      <c r="P30" s="253"/>
      <c r="Q30" s="253"/>
      <c r="R30" s="280">
        <v>17.5</v>
      </c>
      <c r="S30" s="288">
        <f t="shared" si="11"/>
        <v>0</v>
      </c>
      <c r="T30" s="288">
        <f t="shared" si="11"/>
        <v>17.5</v>
      </c>
    </row>
    <row r="31" spans="1:20" ht="17.25" customHeight="1" x14ac:dyDescent="0.25">
      <c r="A31" s="1174" t="s">
        <v>407</v>
      </c>
      <c r="B31" s="1179" t="s">
        <v>385</v>
      </c>
      <c r="C31" s="300" t="s">
        <v>267</v>
      </c>
      <c r="D31" s="301">
        <f t="shared" ref="D31:G34" si="12">M31*$T$3</f>
        <v>0</v>
      </c>
      <c r="E31" s="302">
        <f t="shared" si="12"/>
        <v>0</v>
      </c>
      <c r="F31" s="302">
        <f t="shared" si="12"/>
        <v>0</v>
      </c>
      <c r="G31" s="302">
        <f t="shared" si="12"/>
        <v>0</v>
      </c>
      <c r="H31" s="302">
        <f t="shared" ref="H31:I34" si="13">Q31*$T$2</f>
        <v>16</v>
      </c>
      <c r="I31" s="302">
        <f t="shared" si="13"/>
        <v>0</v>
      </c>
      <c r="J31" s="302">
        <f t="shared" ref="J31:K34" si="14">SUM(D31,F31,H31)</f>
        <v>16</v>
      </c>
      <c r="K31" s="302">
        <f t="shared" si="14"/>
        <v>0</v>
      </c>
      <c r="L31" s="303"/>
      <c r="M31" s="302"/>
      <c r="N31" s="302"/>
      <c r="O31" s="302"/>
      <c r="P31" s="304"/>
      <c r="Q31" s="305">
        <v>0.5</v>
      </c>
      <c r="R31" s="304"/>
      <c r="S31" s="302">
        <f t="shared" si="11"/>
        <v>0.5</v>
      </c>
      <c r="T31" s="302">
        <f t="shared" si="11"/>
        <v>0</v>
      </c>
    </row>
    <row r="32" spans="1:20" ht="17.25" customHeight="1" x14ac:dyDescent="0.25">
      <c r="A32" s="1175"/>
      <c r="B32" s="1179"/>
      <c r="C32" s="300" t="s">
        <v>268</v>
      </c>
      <c r="D32" s="301">
        <f t="shared" si="12"/>
        <v>36</v>
      </c>
      <c r="E32" s="302">
        <f t="shared" si="12"/>
        <v>0</v>
      </c>
      <c r="F32" s="302">
        <f t="shared" si="12"/>
        <v>0</v>
      </c>
      <c r="G32" s="302">
        <f t="shared" si="12"/>
        <v>0</v>
      </c>
      <c r="H32" s="302">
        <f t="shared" si="13"/>
        <v>0</v>
      </c>
      <c r="I32" s="302">
        <f t="shared" si="13"/>
        <v>0</v>
      </c>
      <c r="J32" s="302">
        <f t="shared" si="14"/>
        <v>36</v>
      </c>
      <c r="K32" s="302">
        <f t="shared" si="14"/>
        <v>0</v>
      </c>
      <c r="L32" s="303"/>
      <c r="M32" s="306">
        <v>1</v>
      </c>
      <c r="N32" s="302"/>
      <c r="O32" s="302"/>
      <c r="P32" s="304"/>
      <c r="Q32" s="305"/>
      <c r="R32" s="304"/>
      <c r="S32" s="302">
        <f t="shared" si="11"/>
        <v>1</v>
      </c>
      <c r="T32" s="302">
        <f t="shared" si="11"/>
        <v>0</v>
      </c>
    </row>
    <row r="33" spans="1:20" ht="31.5" customHeight="1" x14ac:dyDescent="0.25">
      <c r="A33" s="1175"/>
      <c r="B33" s="299" t="s">
        <v>389</v>
      </c>
      <c r="C33" s="300" t="s">
        <v>390</v>
      </c>
      <c r="D33" s="301">
        <f t="shared" si="12"/>
        <v>18</v>
      </c>
      <c r="E33" s="302">
        <f t="shared" si="12"/>
        <v>0</v>
      </c>
      <c r="F33" s="302">
        <f t="shared" si="12"/>
        <v>0</v>
      </c>
      <c r="G33" s="302">
        <f t="shared" si="12"/>
        <v>0</v>
      </c>
      <c r="H33" s="302">
        <f t="shared" si="13"/>
        <v>0</v>
      </c>
      <c r="I33" s="302">
        <f t="shared" si="13"/>
        <v>0</v>
      </c>
      <c r="J33" s="302">
        <f t="shared" si="14"/>
        <v>18</v>
      </c>
      <c r="K33" s="302">
        <f t="shared" si="14"/>
        <v>0</v>
      </c>
      <c r="L33" s="303"/>
      <c r="M33" s="306">
        <v>0.5</v>
      </c>
      <c r="N33" s="302"/>
      <c r="O33" s="302"/>
      <c r="P33" s="304"/>
      <c r="Q33" s="305"/>
      <c r="R33" s="304"/>
      <c r="S33" s="302">
        <f t="shared" si="11"/>
        <v>0.5</v>
      </c>
      <c r="T33" s="302">
        <f t="shared" si="11"/>
        <v>0</v>
      </c>
    </row>
    <row r="34" spans="1:20" ht="34.5" customHeight="1" x14ac:dyDescent="0.25">
      <c r="A34" s="1175"/>
      <c r="B34" s="299" t="s">
        <v>426</v>
      </c>
      <c r="C34" s="307" t="s">
        <v>429</v>
      </c>
      <c r="D34" s="301">
        <f t="shared" si="12"/>
        <v>0</v>
      </c>
      <c r="E34" s="302">
        <f t="shared" si="12"/>
        <v>36</v>
      </c>
      <c r="F34" s="302">
        <f t="shared" si="12"/>
        <v>0</v>
      </c>
      <c r="G34" s="302">
        <f t="shared" si="12"/>
        <v>72</v>
      </c>
      <c r="H34" s="302">
        <f t="shared" si="13"/>
        <v>0</v>
      </c>
      <c r="I34" s="302">
        <f t="shared" si="13"/>
        <v>64</v>
      </c>
      <c r="J34" s="302">
        <f t="shared" si="14"/>
        <v>0</v>
      </c>
      <c r="K34" s="302">
        <f t="shared" si="14"/>
        <v>172</v>
      </c>
      <c r="L34" s="303"/>
      <c r="M34" s="302"/>
      <c r="N34" s="306">
        <v>1</v>
      </c>
      <c r="O34" s="302"/>
      <c r="P34" s="305">
        <v>2</v>
      </c>
      <c r="Q34" s="305"/>
      <c r="R34" s="305">
        <v>2</v>
      </c>
      <c r="S34" s="302">
        <f t="shared" si="11"/>
        <v>0</v>
      </c>
      <c r="T34" s="302">
        <f t="shared" si="11"/>
        <v>5</v>
      </c>
    </row>
    <row r="35" spans="1:20" ht="16.5" customHeight="1" x14ac:dyDescent="0.25">
      <c r="A35" s="1176" t="s">
        <v>396</v>
      </c>
      <c r="B35" s="1176"/>
      <c r="C35" s="1176"/>
      <c r="D35" s="266"/>
      <c r="E35" s="288">
        <v>140</v>
      </c>
      <c r="F35" s="288"/>
      <c r="G35" s="288">
        <v>140</v>
      </c>
      <c r="H35" s="288"/>
      <c r="I35" s="288"/>
      <c r="J35" s="288"/>
      <c r="K35" s="288">
        <f>SUM(D35:J35)</f>
        <v>280</v>
      </c>
      <c r="M35" s="188"/>
      <c r="N35" s="288">
        <v>140</v>
      </c>
      <c r="O35" s="288"/>
      <c r="P35" s="288">
        <v>140</v>
      </c>
      <c r="Q35" s="188"/>
      <c r="R35" s="188"/>
      <c r="S35" s="288">
        <f t="shared" si="11"/>
        <v>0</v>
      </c>
      <c r="T35" s="188"/>
    </row>
    <row r="36" spans="1:20" ht="16.5" customHeight="1" x14ac:dyDescent="0.25">
      <c r="A36" s="1132" t="s">
        <v>375</v>
      </c>
      <c r="B36" s="1132"/>
      <c r="C36" s="1132"/>
      <c r="D36" s="284">
        <f t="shared" ref="D36:K36" si="15">SUM(D6:D35)</f>
        <v>1044</v>
      </c>
      <c r="E36" s="284">
        <f t="shared" si="15"/>
        <v>356</v>
      </c>
      <c r="F36" s="284">
        <f t="shared" si="15"/>
        <v>594</v>
      </c>
      <c r="G36" s="284">
        <f t="shared" si="15"/>
        <v>842</v>
      </c>
      <c r="H36" s="284">
        <f t="shared" si="15"/>
        <v>496</v>
      </c>
      <c r="I36" s="284">
        <f t="shared" si="15"/>
        <v>624</v>
      </c>
      <c r="J36" s="284">
        <f t="shared" si="15"/>
        <v>2066</v>
      </c>
      <c r="K36" s="284">
        <f t="shared" si="15"/>
        <v>1822</v>
      </c>
      <c r="M36" s="172">
        <f t="shared" ref="M36:R36" si="16">SUM(M6:M34)</f>
        <v>29</v>
      </c>
      <c r="N36" s="172">
        <f t="shared" si="16"/>
        <v>6</v>
      </c>
      <c r="O36" s="172">
        <f t="shared" si="16"/>
        <v>16.5</v>
      </c>
      <c r="P36" s="172">
        <f t="shared" si="16"/>
        <v>19.5</v>
      </c>
      <c r="Q36" s="172">
        <f t="shared" si="16"/>
        <v>15.5</v>
      </c>
      <c r="R36" s="172">
        <f t="shared" si="16"/>
        <v>19.5</v>
      </c>
      <c r="S36" s="1149" t="s">
        <v>397</v>
      </c>
      <c r="T36" s="1150"/>
    </row>
    <row r="37" spans="1:20" ht="15.6" x14ac:dyDescent="0.25">
      <c r="B37" s="268"/>
      <c r="C37" s="269"/>
      <c r="D37" s="270"/>
      <c r="E37" s="271"/>
      <c r="F37" s="271"/>
      <c r="G37" s="271"/>
      <c r="H37" s="271"/>
      <c r="I37" s="271"/>
      <c r="J37" s="271"/>
      <c r="K37" s="271"/>
      <c r="M37" s="1151">
        <f>SUM(M36:N36)</f>
        <v>35</v>
      </c>
      <c r="N37" s="1151"/>
      <c r="O37" s="1151">
        <f>SUM(O36:P36)</f>
        <v>36</v>
      </c>
      <c r="P37" s="1151"/>
      <c r="Q37" s="1151">
        <f>SUM(Q36:R36)</f>
        <v>35</v>
      </c>
      <c r="R37" s="1151"/>
      <c r="S37" s="1152">
        <f>AVERAGE(M37:R37)</f>
        <v>35.333333333333336</v>
      </c>
      <c r="T37" s="1153"/>
    </row>
    <row r="38" spans="1:20" ht="15.6" x14ac:dyDescent="0.25">
      <c r="B38" s="268"/>
      <c r="C38" s="269"/>
      <c r="D38" s="270"/>
      <c r="E38" s="271"/>
      <c r="F38" s="271"/>
      <c r="G38" s="271"/>
      <c r="H38" s="271"/>
      <c r="I38" s="271"/>
      <c r="J38" s="271"/>
      <c r="K38" s="271"/>
      <c r="M38" s="271"/>
      <c r="N38" s="271"/>
      <c r="O38" s="271"/>
      <c r="P38" s="271"/>
      <c r="Q38" s="271"/>
      <c r="R38" s="271"/>
      <c r="S38" s="271"/>
      <c r="T38" s="271"/>
    </row>
    <row r="39" spans="1:20" ht="15.6" x14ac:dyDescent="0.25">
      <c r="B39" s="268"/>
      <c r="C39" s="269"/>
      <c r="D39" s="270"/>
      <c r="E39" s="271"/>
      <c r="F39" s="271"/>
      <c r="G39" s="271"/>
      <c r="H39" s="271"/>
      <c r="I39" s="271"/>
      <c r="J39" s="271"/>
      <c r="K39" s="271"/>
      <c r="M39" s="1130" t="s">
        <v>90</v>
      </c>
      <c r="N39" s="1131"/>
      <c r="O39" s="1130" t="s">
        <v>89</v>
      </c>
      <c r="P39" s="1131"/>
      <c r="Q39" s="1130" t="s">
        <v>91</v>
      </c>
      <c r="R39" s="1131"/>
      <c r="S39" s="1154" t="s">
        <v>13</v>
      </c>
      <c r="T39" s="1155"/>
    </row>
    <row r="40" spans="1:20" x14ac:dyDescent="0.25">
      <c r="B40" s="1132" t="s">
        <v>398</v>
      </c>
      <c r="C40" s="1132"/>
      <c r="M40" s="291" t="s">
        <v>379</v>
      </c>
      <c r="N40" s="248" t="s">
        <v>380</v>
      </c>
      <c r="O40" s="291" t="s">
        <v>379</v>
      </c>
      <c r="P40" s="248" t="s">
        <v>380</v>
      </c>
      <c r="Q40" s="291" t="s">
        <v>379</v>
      </c>
      <c r="R40" s="248" t="s">
        <v>380</v>
      </c>
      <c r="S40" s="291" t="s">
        <v>132</v>
      </c>
      <c r="T40" s="181" t="s">
        <v>132</v>
      </c>
    </row>
    <row r="41" spans="1:20" ht="17.25" customHeight="1" x14ac:dyDescent="0.25">
      <c r="B41" s="265" t="s">
        <v>399</v>
      </c>
      <c r="C41" s="273">
        <f>SUM(J3:J13)</f>
        <v>1058</v>
      </c>
      <c r="M41" s="288">
        <f>SUM(M6:M13)</f>
        <v>17</v>
      </c>
      <c r="N41" s="288"/>
      <c r="O41" s="288">
        <f>SUM(O6:O13)</f>
        <v>7.5</v>
      </c>
      <c r="P41" s="288"/>
      <c r="Q41" s="288">
        <f>SUM(Q6:Q13)</f>
        <v>5.5</v>
      </c>
      <c r="R41" s="288"/>
      <c r="S41" s="288">
        <f>SUM(M41:R41)</f>
        <v>30</v>
      </c>
      <c r="T41" s="288">
        <f>S41</f>
        <v>30</v>
      </c>
    </row>
    <row r="42" spans="1:20" x14ac:dyDescent="0.25">
      <c r="B42" s="273" t="s">
        <v>290</v>
      </c>
      <c r="C42" s="273">
        <f>SUM(J16:J34)</f>
        <v>804</v>
      </c>
      <c r="M42" s="288">
        <f>SUM(M16:M30)</f>
        <v>9.5</v>
      </c>
      <c r="N42" s="288"/>
      <c r="O42" s="288">
        <f>SUM(O16:O30)</f>
        <v>6</v>
      </c>
      <c r="P42" s="288"/>
      <c r="Q42" s="288">
        <f>SUM(Q16:Q30)</f>
        <v>5.5</v>
      </c>
      <c r="R42" s="288"/>
      <c r="S42" s="288">
        <f>SUM(M42:R42)</f>
        <v>21</v>
      </c>
      <c r="T42" s="1132">
        <f>SUM(S42:S43)</f>
        <v>61</v>
      </c>
    </row>
    <row r="43" spans="1:20" x14ac:dyDescent="0.25">
      <c r="B43" s="273" t="s">
        <v>291</v>
      </c>
      <c r="C43" s="273">
        <f>SUM(K16:K35)</f>
        <v>1822</v>
      </c>
      <c r="M43" s="288"/>
      <c r="N43" s="288">
        <f>SUM(N16:N30)</f>
        <v>5</v>
      </c>
      <c r="O43" s="288"/>
      <c r="P43" s="288">
        <f>SUM(P16:P30)</f>
        <v>17.5</v>
      </c>
      <c r="Q43" s="288"/>
      <c r="R43" s="288">
        <f>SUM(R16:R30)</f>
        <v>17.5</v>
      </c>
      <c r="S43" s="288">
        <f>SUM(M43:R43)</f>
        <v>40</v>
      </c>
      <c r="T43" s="1132"/>
    </row>
    <row r="44" spans="1:20" ht="13.8" x14ac:dyDescent="0.25">
      <c r="B44" s="273"/>
      <c r="C44" s="273">
        <f>SUM(C41:C43)</f>
        <v>3684</v>
      </c>
      <c r="M44" s="1163">
        <f>SUM(M42:N43)</f>
        <v>14.5</v>
      </c>
      <c r="N44" s="1164"/>
      <c r="O44" s="1163">
        <f>SUM(O42:P43)</f>
        <v>23.5</v>
      </c>
      <c r="P44" s="1164"/>
      <c r="Q44" s="1165">
        <f>SUM(Q42:R43)</f>
        <v>23</v>
      </c>
      <c r="R44" s="1166"/>
      <c r="S44" s="1159" t="s">
        <v>400</v>
      </c>
      <c r="T44" s="1161"/>
    </row>
    <row r="45" spans="1:20" x14ac:dyDescent="0.25">
      <c r="B45" s="273"/>
      <c r="C45" s="273"/>
      <c r="E45" s="185"/>
      <c r="M45" s="1167">
        <v>17</v>
      </c>
      <c r="N45" s="1167"/>
      <c r="O45" s="1167">
        <v>25</v>
      </c>
      <c r="P45" s="1167"/>
      <c r="Q45" s="1167">
        <v>25.5</v>
      </c>
      <c r="R45" s="1167"/>
      <c r="S45" s="1132" t="s">
        <v>401</v>
      </c>
      <c r="T45" s="1132"/>
    </row>
    <row r="46" spans="1:20" ht="15.6" x14ac:dyDescent="0.25">
      <c r="B46" s="265" t="s">
        <v>399</v>
      </c>
      <c r="C46" s="289">
        <f>C41/C44</f>
        <v>0.28718783930510317</v>
      </c>
    </row>
    <row r="47" spans="1:20" ht="13.8" x14ac:dyDescent="0.25">
      <c r="B47" s="273" t="s">
        <v>290</v>
      </c>
      <c r="C47" s="275">
        <f>C42/SUM(C42:C43)</f>
        <v>0.30616907844630614</v>
      </c>
    </row>
    <row r="48" spans="1:20" ht="13.8" x14ac:dyDescent="0.25">
      <c r="B48" s="273" t="s">
        <v>291</v>
      </c>
      <c r="C48" s="275">
        <f>C43/SUM(C42:C43)</f>
        <v>0.69383092155369386</v>
      </c>
    </row>
    <row r="49" spans="2:3" x14ac:dyDescent="0.25">
      <c r="B49" s="288"/>
      <c r="C49" s="276"/>
    </row>
    <row r="50" spans="2:3" ht="15.6" x14ac:dyDescent="0.25">
      <c r="B50" s="265" t="s">
        <v>399</v>
      </c>
      <c r="C50" s="277">
        <f>C46</f>
        <v>0.28718783930510317</v>
      </c>
    </row>
    <row r="51" spans="2:3" x14ac:dyDescent="0.25">
      <c r="B51" s="273" t="s">
        <v>290</v>
      </c>
      <c r="C51" s="1162">
        <f>SUM(C42:C43)/C44</f>
        <v>0.71281216069489683</v>
      </c>
    </row>
    <row r="52" spans="2:3" x14ac:dyDescent="0.25">
      <c r="B52" s="273" t="s">
        <v>291</v>
      </c>
      <c r="C52" s="1162"/>
    </row>
    <row r="53" spans="2:3" x14ac:dyDescent="0.25">
      <c r="C53" s="278">
        <f>SUM(C50:C52)</f>
        <v>1</v>
      </c>
    </row>
  </sheetData>
  <mergeCells count="41">
    <mergeCell ref="C51:C52"/>
    <mergeCell ref="A4:C5"/>
    <mergeCell ref="A31:A34"/>
    <mergeCell ref="A16:A30"/>
    <mergeCell ref="A35:C35"/>
    <mergeCell ref="A36:C36"/>
    <mergeCell ref="M44:N44"/>
    <mergeCell ref="O44:P44"/>
    <mergeCell ref="Q44:R44"/>
    <mergeCell ref="S44:T44"/>
    <mergeCell ref="M45:N45"/>
    <mergeCell ref="O45:P45"/>
    <mergeCell ref="Q45:R45"/>
    <mergeCell ref="S45:T45"/>
    <mergeCell ref="T42:T43"/>
    <mergeCell ref="B31:B32"/>
    <mergeCell ref="S36:T36"/>
    <mergeCell ref="M37:N37"/>
    <mergeCell ref="O37:P37"/>
    <mergeCell ref="Q37:R37"/>
    <mergeCell ref="S37:T37"/>
    <mergeCell ref="M39:N39"/>
    <mergeCell ref="O39:P39"/>
    <mergeCell ref="Q39:R39"/>
    <mergeCell ref="S39:T39"/>
    <mergeCell ref="B40:C40"/>
    <mergeCell ref="S4:T4"/>
    <mergeCell ref="B19:B20"/>
    <mergeCell ref="B21:B22"/>
    <mergeCell ref="B24:B27"/>
    <mergeCell ref="B28:B30"/>
    <mergeCell ref="A6:B12"/>
    <mergeCell ref="A13:B15"/>
    <mergeCell ref="C3:R3"/>
    <mergeCell ref="D4:E4"/>
    <mergeCell ref="F4:G4"/>
    <mergeCell ref="H4:I4"/>
    <mergeCell ref="J4:K4"/>
    <mergeCell ref="M4:N4"/>
    <mergeCell ref="O4:P4"/>
    <mergeCell ref="Q4:R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L56"/>
  <sheetViews>
    <sheetView workbookViewId="0">
      <selection activeCell="J24" sqref="J24"/>
    </sheetView>
  </sheetViews>
  <sheetFormatPr defaultRowHeight="13.2" x14ac:dyDescent="0.25"/>
  <cols>
    <col min="1" max="1" width="33.88671875" customWidth="1"/>
    <col min="7" max="7" width="13.6640625" bestFit="1" customWidth="1"/>
    <col min="12" max="12" width="9.109375" hidden="1" customWidth="1"/>
  </cols>
  <sheetData>
    <row r="2" spans="1:12" ht="43.5" customHeight="1" x14ac:dyDescent="0.25">
      <c r="A2" s="1117" t="s">
        <v>83</v>
      </c>
      <c r="B2" s="1118"/>
      <c r="C2" s="1118"/>
      <c r="D2" s="1118"/>
      <c r="E2" s="1118"/>
      <c r="F2" s="1118"/>
      <c r="G2" s="1118"/>
      <c r="H2" s="1118"/>
      <c r="I2" s="1118"/>
      <c r="J2" s="1118"/>
      <c r="L2">
        <v>32</v>
      </c>
    </row>
    <row r="3" spans="1:12" ht="12.75" customHeight="1" x14ac:dyDescent="0.25">
      <c r="A3" s="1116" t="s">
        <v>43</v>
      </c>
      <c r="B3" s="1116" t="s">
        <v>84</v>
      </c>
      <c r="C3" s="1116"/>
      <c r="D3" s="1116"/>
      <c r="E3" s="1116"/>
      <c r="G3" s="1116" t="s">
        <v>85</v>
      </c>
      <c r="H3" s="1116"/>
      <c r="I3" s="1116"/>
      <c r="J3" s="1116"/>
      <c r="L3">
        <v>36</v>
      </c>
    </row>
    <row r="4" spans="1:12" ht="26.4" x14ac:dyDescent="0.25">
      <c r="A4" s="1116"/>
      <c r="B4" s="23" t="s">
        <v>90</v>
      </c>
      <c r="C4" s="112" t="s">
        <v>89</v>
      </c>
      <c r="D4" s="109" t="s">
        <v>91</v>
      </c>
      <c r="E4" s="24" t="s">
        <v>13</v>
      </c>
      <c r="F4" s="25" t="s">
        <v>86</v>
      </c>
      <c r="G4" s="23" t="s">
        <v>90</v>
      </c>
      <c r="H4" s="112" t="s">
        <v>89</v>
      </c>
      <c r="I4" s="109" t="s">
        <v>91</v>
      </c>
      <c r="J4" s="24" t="s">
        <v>13</v>
      </c>
    </row>
    <row r="5" spans="1:12" x14ac:dyDescent="0.25">
      <c r="A5" s="23" t="s">
        <v>44</v>
      </c>
      <c r="B5" s="23">
        <f t="shared" ref="B5:B19" si="0">G5*$L$3</f>
        <v>144</v>
      </c>
      <c r="C5" s="23">
        <f t="shared" ref="C5:C20" si="1">H5*$L$3</f>
        <v>0</v>
      </c>
      <c r="D5" s="26">
        <f>I5*$L$2</f>
        <v>0</v>
      </c>
      <c r="E5" s="23">
        <f>SUM(B5:D5)</f>
        <v>144</v>
      </c>
      <c r="F5" s="108">
        <v>108</v>
      </c>
      <c r="G5" s="23">
        <v>4</v>
      </c>
      <c r="H5" s="23">
        <v>0</v>
      </c>
      <c r="I5" s="26">
        <v>0</v>
      </c>
      <c r="J5" s="23">
        <f>SUM(G5:I5)</f>
        <v>4</v>
      </c>
    </row>
    <row r="6" spans="1:12" x14ac:dyDescent="0.25">
      <c r="A6" s="23" t="s">
        <v>45</v>
      </c>
      <c r="B6" s="23">
        <f t="shared" si="0"/>
        <v>0</v>
      </c>
      <c r="C6" s="23">
        <f t="shared" si="1"/>
        <v>0</v>
      </c>
      <c r="D6" s="26">
        <f t="shared" ref="D6:D20" si="2">I6*$L$2</f>
        <v>0</v>
      </c>
      <c r="E6" s="23">
        <f t="shared" ref="E6:E21" si="3">SUM(B6:D6)</f>
        <v>0</v>
      </c>
      <c r="F6" s="108">
        <v>90</v>
      </c>
      <c r="G6" s="23">
        <v>0</v>
      </c>
      <c r="H6" s="23">
        <v>0</v>
      </c>
      <c r="I6" s="26">
        <v>0</v>
      </c>
      <c r="J6" s="23">
        <f t="shared" ref="J6:J21" si="4">SUM(G6:I6)</f>
        <v>0</v>
      </c>
    </row>
    <row r="7" spans="1:12" x14ac:dyDescent="0.25">
      <c r="A7" s="23" t="s">
        <v>46</v>
      </c>
      <c r="B7" s="23">
        <f t="shared" si="0"/>
        <v>108</v>
      </c>
      <c r="C7" s="23">
        <f t="shared" si="1"/>
        <v>54</v>
      </c>
      <c r="D7" s="26">
        <f t="shared" si="2"/>
        <v>0</v>
      </c>
      <c r="E7" s="23">
        <f t="shared" si="3"/>
        <v>162</v>
      </c>
      <c r="F7" s="108">
        <v>162</v>
      </c>
      <c r="G7" s="23">
        <v>3</v>
      </c>
      <c r="H7" s="23">
        <v>1.5</v>
      </c>
      <c r="I7" s="26">
        <v>0</v>
      </c>
      <c r="J7" s="23">
        <f t="shared" si="4"/>
        <v>4.5</v>
      </c>
    </row>
    <row r="8" spans="1:12" x14ac:dyDescent="0.25">
      <c r="A8" s="23" t="s">
        <v>47</v>
      </c>
      <c r="B8" s="23">
        <f t="shared" si="0"/>
        <v>108</v>
      </c>
      <c r="C8" s="23">
        <f t="shared" si="1"/>
        <v>54</v>
      </c>
      <c r="D8" s="26">
        <f t="shared" si="2"/>
        <v>0</v>
      </c>
      <c r="E8" s="23">
        <f t="shared" si="3"/>
        <v>162</v>
      </c>
      <c r="F8" s="108">
        <v>144</v>
      </c>
      <c r="G8" s="23">
        <v>3</v>
      </c>
      <c r="H8" s="23">
        <v>1.5</v>
      </c>
      <c r="I8" s="26">
        <v>0</v>
      </c>
      <c r="J8" s="23">
        <f t="shared" si="4"/>
        <v>4.5</v>
      </c>
    </row>
    <row r="9" spans="1:12" x14ac:dyDescent="0.25">
      <c r="A9" s="23" t="s">
        <v>48</v>
      </c>
      <c r="B9" s="23">
        <f t="shared" si="0"/>
        <v>108</v>
      </c>
      <c r="C9" s="23">
        <f t="shared" si="1"/>
        <v>36</v>
      </c>
      <c r="D9" s="26">
        <f t="shared" si="2"/>
        <v>0</v>
      </c>
      <c r="E9" s="23">
        <f t="shared" si="3"/>
        <v>144</v>
      </c>
      <c r="F9" s="35">
        <v>108</v>
      </c>
      <c r="G9" s="23">
        <v>3</v>
      </c>
      <c r="H9" s="23">
        <v>1</v>
      </c>
      <c r="I9" s="26">
        <v>0</v>
      </c>
      <c r="J9" s="23">
        <f t="shared" si="4"/>
        <v>4</v>
      </c>
    </row>
    <row r="10" spans="1:12" x14ac:dyDescent="0.25">
      <c r="A10" s="23" t="s">
        <v>49</v>
      </c>
      <c r="B10" s="23">
        <f t="shared" si="0"/>
        <v>108</v>
      </c>
      <c r="C10" s="23">
        <f t="shared" si="1"/>
        <v>72</v>
      </c>
      <c r="D10" s="26">
        <f t="shared" si="2"/>
        <v>0</v>
      </c>
      <c r="E10" s="23">
        <f t="shared" si="3"/>
        <v>180</v>
      </c>
      <c r="F10" s="108">
        <v>108</v>
      </c>
      <c r="G10" s="23">
        <v>3</v>
      </c>
      <c r="H10" s="23">
        <v>2</v>
      </c>
      <c r="I10" s="26">
        <v>0</v>
      </c>
      <c r="J10" s="23">
        <f t="shared" si="4"/>
        <v>5</v>
      </c>
    </row>
    <row r="11" spans="1:12" x14ac:dyDescent="0.25">
      <c r="A11" s="23" t="s">
        <v>50</v>
      </c>
      <c r="B11" s="23">
        <f t="shared" si="0"/>
        <v>36</v>
      </c>
      <c r="C11" s="23">
        <f t="shared" si="1"/>
        <v>36</v>
      </c>
      <c r="D11" s="26">
        <f t="shared" si="2"/>
        <v>0</v>
      </c>
      <c r="E11" s="23">
        <f t="shared" si="3"/>
        <v>72</v>
      </c>
      <c r="F11" s="108">
        <v>126</v>
      </c>
      <c r="G11" s="23">
        <v>1</v>
      </c>
      <c r="H11" s="23">
        <v>1</v>
      </c>
      <c r="I11" s="26">
        <v>0</v>
      </c>
      <c r="J11" s="23">
        <f t="shared" si="4"/>
        <v>2</v>
      </c>
    </row>
    <row r="12" spans="1:12" x14ac:dyDescent="0.25">
      <c r="A12" s="23" t="s">
        <v>51</v>
      </c>
      <c r="B12" s="23">
        <f t="shared" si="0"/>
        <v>108</v>
      </c>
      <c r="C12" s="23">
        <f t="shared" si="1"/>
        <v>54</v>
      </c>
      <c r="D12" s="26">
        <f t="shared" si="2"/>
        <v>0</v>
      </c>
      <c r="E12" s="23">
        <f t="shared" si="3"/>
        <v>162</v>
      </c>
      <c r="F12" s="108">
        <v>162</v>
      </c>
      <c r="G12" s="23">
        <v>3</v>
      </c>
      <c r="H12" s="23">
        <v>1.5</v>
      </c>
      <c r="I12" s="26">
        <v>0</v>
      </c>
      <c r="J12" s="23">
        <f t="shared" si="4"/>
        <v>4.5</v>
      </c>
    </row>
    <row r="13" spans="1:12" x14ac:dyDescent="0.25">
      <c r="A13" s="23" t="s">
        <v>34</v>
      </c>
      <c r="B13" s="23">
        <f t="shared" si="0"/>
        <v>72</v>
      </c>
      <c r="C13" s="23">
        <f t="shared" si="1"/>
        <v>54</v>
      </c>
      <c r="D13" s="26">
        <f t="shared" si="2"/>
        <v>32</v>
      </c>
      <c r="E13" s="23">
        <f t="shared" si="3"/>
        <v>158</v>
      </c>
      <c r="F13" s="35"/>
      <c r="G13" s="23">
        <v>2</v>
      </c>
      <c r="H13" s="23">
        <v>1.5</v>
      </c>
      <c r="I13" s="26">
        <v>1</v>
      </c>
      <c r="J13" s="23">
        <f t="shared" si="4"/>
        <v>4.5</v>
      </c>
    </row>
    <row r="14" spans="1:12" x14ac:dyDescent="0.25">
      <c r="A14" s="23" t="s">
        <v>23</v>
      </c>
      <c r="B14" s="23">
        <f t="shared" si="0"/>
        <v>36</v>
      </c>
      <c r="C14" s="23">
        <f t="shared" si="1"/>
        <v>18</v>
      </c>
      <c r="D14" s="26">
        <f t="shared" si="2"/>
        <v>16</v>
      </c>
      <c r="E14" s="23">
        <f t="shared" si="3"/>
        <v>70</v>
      </c>
      <c r="F14" s="35"/>
      <c r="G14" s="23">
        <v>1</v>
      </c>
      <c r="H14" s="23">
        <v>0.5</v>
      </c>
      <c r="I14" s="26">
        <v>0.5</v>
      </c>
      <c r="J14" s="23">
        <f t="shared" si="4"/>
        <v>2</v>
      </c>
    </row>
    <row r="15" spans="1:12" x14ac:dyDescent="0.25">
      <c r="A15" s="23" t="s">
        <v>52</v>
      </c>
      <c r="B15" s="23">
        <f t="shared" si="0"/>
        <v>0</v>
      </c>
      <c r="C15" s="23">
        <f t="shared" si="1"/>
        <v>72</v>
      </c>
      <c r="D15" s="26">
        <f t="shared" si="2"/>
        <v>64</v>
      </c>
      <c r="E15" s="23">
        <f t="shared" si="3"/>
        <v>136</v>
      </c>
      <c r="F15" s="35"/>
      <c r="G15" s="23">
        <v>0</v>
      </c>
      <c r="H15" s="23">
        <v>2</v>
      </c>
      <c r="I15" s="26">
        <v>2</v>
      </c>
      <c r="J15" s="23">
        <f t="shared" si="4"/>
        <v>4</v>
      </c>
    </row>
    <row r="16" spans="1:12" x14ac:dyDescent="0.25">
      <c r="A16" s="23" t="s">
        <v>88</v>
      </c>
      <c r="B16" s="23">
        <f t="shared" si="0"/>
        <v>54</v>
      </c>
      <c r="C16" s="23">
        <f t="shared" si="1"/>
        <v>54</v>
      </c>
      <c r="D16" s="26">
        <f t="shared" si="2"/>
        <v>64</v>
      </c>
      <c r="E16" s="23">
        <f t="shared" si="3"/>
        <v>172</v>
      </c>
      <c r="F16" s="35"/>
      <c r="G16" s="23">
        <v>1.5</v>
      </c>
      <c r="H16" s="23">
        <v>1.5</v>
      </c>
      <c r="I16" s="26">
        <v>2</v>
      </c>
      <c r="J16" s="23">
        <f t="shared" si="4"/>
        <v>5</v>
      </c>
    </row>
    <row r="17" spans="1:10" x14ac:dyDescent="0.25">
      <c r="A17" s="23" t="s">
        <v>12</v>
      </c>
      <c r="B17" s="23">
        <f t="shared" si="0"/>
        <v>54</v>
      </c>
      <c r="C17" s="23">
        <f t="shared" si="1"/>
        <v>54</v>
      </c>
      <c r="D17" s="26">
        <f t="shared" si="2"/>
        <v>64</v>
      </c>
      <c r="E17" s="23">
        <f t="shared" si="3"/>
        <v>172</v>
      </c>
      <c r="F17" s="35"/>
      <c r="G17" s="23">
        <v>1.5</v>
      </c>
      <c r="H17" s="23">
        <v>1.5</v>
      </c>
      <c r="I17" s="26">
        <v>2</v>
      </c>
      <c r="J17" s="23">
        <f t="shared" si="4"/>
        <v>5</v>
      </c>
    </row>
    <row r="18" spans="1:10" x14ac:dyDescent="0.25">
      <c r="A18" s="23" t="s">
        <v>53</v>
      </c>
      <c r="B18" s="23">
        <f t="shared" si="0"/>
        <v>72</v>
      </c>
      <c r="C18" s="23">
        <f t="shared" si="1"/>
        <v>54</v>
      </c>
      <c r="D18" s="26">
        <f t="shared" si="2"/>
        <v>80</v>
      </c>
      <c r="E18" s="23">
        <f t="shared" si="3"/>
        <v>206</v>
      </c>
      <c r="F18" s="35"/>
      <c r="G18" s="23">
        <v>2</v>
      </c>
      <c r="H18" s="23">
        <v>1.5</v>
      </c>
      <c r="I18" s="26">
        <v>2.5</v>
      </c>
      <c r="J18" s="23">
        <f t="shared" si="4"/>
        <v>6</v>
      </c>
    </row>
    <row r="19" spans="1:10" x14ac:dyDescent="0.25">
      <c r="A19" s="23" t="s">
        <v>54</v>
      </c>
      <c r="B19" s="23">
        <f t="shared" si="0"/>
        <v>252</v>
      </c>
      <c r="C19" s="23">
        <f t="shared" si="1"/>
        <v>90</v>
      </c>
      <c r="D19" s="26">
        <f t="shared" si="2"/>
        <v>80</v>
      </c>
      <c r="E19" s="23">
        <f t="shared" si="3"/>
        <v>422</v>
      </c>
      <c r="F19" s="35"/>
      <c r="G19" s="23">
        <v>7</v>
      </c>
      <c r="H19" s="23">
        <v>2.5</v>
      </c>
      <c r="I19" s="26">
        <v>2.5</v>
      </c>
      <c r="J19" s="23">
        <f t="shared" si="4"/>
        <v>12</v>
      </c>
    </row>
    <row r="20" spans="1:10" x14ac:dyDescent="0.25">
      <c r="A20" s="23" t="s">
        <v>55</v>
      </c>
      <c r="B20" s="23"/>
      <c r="C20" s="23">
        <f t="shared" si="1"/>
        <v>558</v>
      </c>
      <c r="D20" s="26">
        <f t="shared" si="2"/>
        <v>720</v>
      </c>
      <c r="E20" s="23">
        <f t="shared" si="3"/>
        <v>1278</v>
      </c>
      <c r="F20" s="35"/>
      <c r="G20" s="23">
        <v>0</v>
      </c>
      <c r="H20" s="23">
        <v>15.5</v>
      </c>
      <c r="I20" s="26">
        <v>22.5</v>
      </c>
      <c r="J20" s="23">
        <f t="shared" si="4"/>
        <v>38</v>
      </c>
    </row>
    <row r="21" spans="1:10" x14ac:dyDescent="0.25">
      <c r="A21" s="23" t="s">
        <v>27</v>
      </c>
      <c r="B21" s="23">
        <v>80</v>
      </c>
      <c r="C21" s="23">
        <v>120</v>
      </c>
      <c r="D21" s="26"/>
      <c r="E21" s="23">
        <f t="shared" si="3"/>
        <v>200</v>
      </c>
      <c r="F21" s="35"/>
      <c r="G21" s="23">
        <f>B21</f>
        <v>80</v>
      </c>
      <c r="H21" s="23">
        <f>C21</f>
        <v>120</v>
      </c>
      <c r="I21" s="26">
        <f>D21</f>
        <v>0</v>
      </c>
      <c r="J21" s="23">
        <f t="shared" si="4"/>
        <v>200</v>
      </c>
    </row>
    <row r="22" spans="1:10" x14ac:dyDescent="0.25">
      <c r="A22" s="87" t="s">
        <v>80</v>
      </c>
      <c r="B22" s="23">
        <f>SUM(B5:B20)</f>
        <v>1260</v>
      </c>
      <c r="C22" s="13">
        <f>SUM(C5:C20)</f>
        <v>1260</v>
      </c>
      <c r="D22" s="26">
        <f>SUM(D5:D20)</f>
        <v>1120</v>
      </c>
      <c r="E22" s="105">
        <f>SUM(B22:D22)</f>
        <v>3640</v>
      </c>
      <c r="F22" s="35"/>
      <c r="G22" s="23">
        <f>SUM(G5:G20)</f>
        <v>35</v>
      </c>
      <c r="H22" s="13">
        <f>SUM(H5:H20)</f>
        <v>35</v>
      </c>
      <c r="I22" s="26">
        <f>SUM(I5:I20)</f>
        <v>35</v>
      </c>
      <c r="J22" s="13">
        <f>SUM(J5:J21)</f>
        <v>305</v>
      </c>
    </row>
    <row r="23" spans="1:10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</row>
    <row r="24" spans="1:10" x14ac:dyDescent="0.25">
      <c r="B24">
        <v>36</v>
      </c>
      <c r="C24">
        <v>36</v>
      </c>
      <c r="D24">
        <v>32</v>
      </c>
      <c r="I24">
        <f>SUM(I13:I18)+3*I19+I15+I17</f>
        <v>21.5</v>
      </c>
    </row>
    <row r="25" spans="1:10" x14ac:dyDescent="0.25">
      <c r="E25" s="1112"/>
      <c r="F25" s="1112"/>
    </row>
    <row r="27" spans="1:10" x14ac:dyDescent="0.25">
      <c r="A27" s="31" t="s">
        <v>92</v>
      </c>
      <c r="B27" s="32">
        <f>B14</f>
        <v>36</v>
      </c>
      <c r="C27" s="32">
        <f>C14</f>
        <v>18</v>
      </c>
      <c r="D27" s="32">
        <f>D14</f>
        <v>16</v>
      </c>
      <c r="E27" s="32">
        <f t="shared" ref="E27:E34" si="5">SUM(B27:D27)</f>
        <v>70</v>
      </c>
      <c r="G27" s="32">
        <f>G14</f>
        <v>1</v>
      </c>
      <c r="H27" s="32">
        <f>H14</f>
        <v>0.5</v>
      </c>
      <c r="I27" s="32">
        <f>I14</f>
        <v>0.5</v>
      </c>
      <c r="J27" s="32"/>
    </row>
    <row r="28" spans="1:10" x14ac:dyDescent="0.25">
      <c r="A28" s="31" t="s">
        <v>93</v>
      </c>
      <c r="B28" s="32">
        <f>B13</f>
        <v>72</v>
      </c>
      <c r="C28" s="32">
        <f>C13</f>
        <v>54</v>
      </c>
      <c r="D28" s="32">
        <f>D13</f>
        <v>32</v>
      </c>
      <c r="E28" s="32">
        <f t="shared" si="5"/>
        <v>158</v>
      </c>
      <c r="G28" s="32">
        <f>G13</f>
        <v>2</v>
      </c>
      <c r="H28" s="32">
        <f>H13</f>
        <v>1.5</v>
      </c>
      <c r="I28" s="32">
        <f>I13</f>
        <v>1</v>
      </c>
      <c r="J28" s="32"/>
    </row>
    <row r="29" spans="1:10" x14ac:dyDescent="0.25">
      <c r="A29" s="33" t="s">
        <v>53</v>
      </c>
      <c r="B29">
        <f>SUM(B15:B18)</f>
        <v>180</v>
      </c>
      <c r="C29">
        <f>SUM(C15:C18)</f>
        <v>234</v>
      </c>
      <c r="D29">
        <f>SUM(D15:D18)</f>
        <v>272</v>
      </c>
      <c r="E29" s="32">
        <f t="shared" si="5"/>
        <v>686</v>
      </c>
      <c r="G29" s="32">
        <f>SUM(G15:G18)</f>
        <v>5</v>
      </c>
      <c r="H29" s="32">
        <f>SUM(H15:H18)</f>
        <v>6.5</v>
      </c>
      <c r="I29" s="32">
        <f>SUM(I15:I18)</f>
        <v>8.5</v>
      </c>
    </row>
    <row r="30" spans="1:10" s="27" customFormat="1" x14ac:dyDescent="0.25">
      <c r="A30" s="27" t="s">
        <v>94</v>
      </c>
      <c r="B30" s="27">
        <f t="shared" ref="B30:D31" si="6">B19</f>
        <v>252</v>
      </c>
      <c r="C30" s="27">
        <f t="shared" si="6"/>
        <v>90</v>
      </c>
      <c r="D30" s="27">
        <f t="shared" si="6"/>
        <v>80</v>
      </c>
      <c r="E30" s="27">
        <f t="shared" si="5"/>
        <v>422</v>
      </c>
      <c r="G30" s="27">
        <f t="shared" ref="G30:I31" si="7">G19</f>
        <v>7</v>
      </c>
      <c r="H30" s="27">
        <f t="shared" si="7"/>
        <v>2.5</v>
      </c>
      <c r="I30" s="27">
        <f t="shared" si="7"/>
        <v>2.5</v>
      </c>
    </row>
    <row r="31" spans="1:10" s="27" customFormat="1" x14ac:dyDescent="0.25">
      <c r="A31" s="27" t="s">
        <v>95</v>
      </c>
      <c r="B31" s="27">
        <f t="shared" si="6"/>
        <v>0</v>
      </c>
      <c r="C31" s="27">
        <f t="shared" si="6"/>
        <v>558</v>
      </c>
      <c r="D31" s="27">
        <f t="shared" si="6"/>
        <v>720</v>
      </c>
      <c r="E31" s="27">
        <f t="shared" si="5"/>
        <v>1278</v>
      </c>
      <c r="G31" s="27">
        <f t="shared" si="7"/>
        <v>0</v>
      </c>
      <c r="H31" s="27">
        <f t="shared" si="7"/>
        <v>15.5</v>
      </c>
      <c r="I31" s="27">
        <f t="shared" si="7"/>
        <v>22.5</v>
      </c>
    </row>
    <row r="32" spans="1:10" x14ac:dyDescent="0.25">
      <c r="A32" s="34" t="s">
        <v>96</v>
      </c>
      <c r="B32">
        <f>SUM(B5:B12)</f>
        <v>720</v>
      </c>
      <c r="C32">
        <f>SUM(C5:C12)</f>
        <v>306</v>
      </c>
      <c r="D32">
        <f>SUM(D5:D12)</f>
        <v>0</v>
      </c>
      <c r="E32">
        <f t="shared" si="5"/>
        <v>1026</v>
      </c>
      <c r="G32">
        <f>SUM(G5:G12)</f>
        <v>20</v>
      </c>
      <c r="H32">
        <f>SUM(H5:H12)</f>
        <v>8.5</v>
      </c>
      <c r="I32">
        <f>SUM(I5:I12)</f>
        <v>0</v>
      </c>
    </row>
    <row r="33" spans="1:9" s="35" customFormat="1" x14ac:dyDescent="0.25">
      <c r="A33" s="34" t="s">
        <v>97</v>
      </c>
      <c r="B33" s="35">
        <f>SUM(B5:B14)</f>
        <v>828</v>
      </c>
      <c r="C33" s="35">
        <f>SUM(C5:C14)</f>
        <v>378</v>
      </c>
      <c r="D33" s="35">
        <f>SUM(D5:D14)</f>
        <v>48</v>
      </c>
      <c r="E33" s="36">
        <f t="shared" si="5"/>
        <v>1254</v>
      </c>
    </row>
    <row r="34" spans="1:9" x14ac:dyDescent="0.25">
      <c r="A34" t="s">
        <v>98</v>
      </c>
      <c r="B34">
        <f>SUM(B27:B32)</f>
        <v>1260</v>
      </c>
      <c r="C34">
        <f>SUM(C27:C32)</f>
        <v>1260</v>
      </c>
      <c r="D34">
        <f>SUM(D27:D32)</f>
        <v>1120</v>
      </c>
      <c r="E34">
        <f t="shared" si="5"/>
        <v>3640</v>
      </c>
      <c r="G34" s="37">
        <f>SUM(G27:G32)</f>
        <v>35</v>
      </c>
      <c r="H34" s="37">
        <f>SUM(H27:H32)</f>
        <v>35</v>
      </c>
      <c r="I34" s="37">
        <f>SUM(I27:I32)</f>
        <v>35</v>
      </c>
    </row>
    <row r="35" spans="1:9" x14ac:dyDescent="0.25">
      <c r="A35" t="s">
        <v>99</v>
      </c>
      <c r="B35">
        <f>B29+B33</f>
        <v>1008</v>
      </c>
      <c r="C35">
        <f>C29+C33</f>
        <v>612</v>
      </c>
      <c r="D35">
        <f>D29+D33</f>
        <v>320</v>
      </c>
      <c r="G35">
        <f>G27+G28+G29+G32</f>
        <v>28</v>
      </c>
      <c r="H35">
        <f>H27+H28+H29+H32</f>
        <v>17</v>
      </c>
      <c r="I35">
        <f>I27+I28+I29+I32</f>
        <v>10</v>
      </c>
    </row>
    <row r="36" spans="1:9" x14ac:dyDescent="0.25">
      <c r="A36" t="s">
        <v>100</v>
      </c>
      <c r="B36">
        <v>35</v>
      </c>
      <c r="C36">
        <v>35</v>
      </c>
      <c r="D36">
        <v>35</v>
      </c>
    </row>
    <row r="37" spans="1:9" x14ac:dyDescent="0.25">
      <c r="A37" t="s">
        <v>38</v>
      </c>
      <c r="B37">
        <v>36</v>
      </c>
      <c r="C37">
        <v>36</v>
      </c>
      <c r="D37">
        <v>32</v>
      </c>
    </row>
    <row r="38" spans="1:9" x14ac:dyDescent="0.25">
      <c r="A38" t="s">
        <v>101</v>
      </c>
      <c r="B38">
        <f>B36*B37</f>
        <v>1260</v>
      </c>
      <c r="C38">
        <f>C36*C37</f>
        <v>1260</v>
      </c>
      <c r="D38">
        <f>D36*D37</f>
        <v>1120</v>
      </c>
      <c r="E38">
        <f>SUM(B38:D38)</f>
        <v>3640</v>
      </c>
      <c r="G38">
        <f>B38/B37</f>
        <v>35</v>
      </c>
      <c r="H38">
        <f>C38/C37</f>
        <v>35</v>
      </c>
      <c r="I38">
        <f>D38/D37</f>
        <v>35</v>
      </c>
    </row>
    <row r="40" spans="1:9" s="37" customFormat="1" x14ac:dyDescent="0.25">
      <c r="A40" s="37" t="s">
        <v>102</v>
      </c>
      <c r="B40" s="37">
        <f>B44*B43</f>
        <v>35</v>
      </c>
      <c r="C40" s="37">
        <f>C44*C43</f>
        <v>17.5</v>
      </c>
      <c r="D40" s="37">
        <f>D44*D43</f>
        <v>12</v>
      </c>
      <c r="G40" s="37">
        <f>SUM(G5:G18)</f>
        <v>28</v>
      </c>
      <c r="H40" s="37">
        <f>SUM(H5:H18)</f>
        <v>17</v>
      </c>
      <c r="I40" s="37">
        <f>SUM(I5:I18)</f>
        <v>10</v>
      </c>
    </row>
    <row r="41" spans="1:9" x14ac:dyDescent="0.25">
      <c r="G41" s="38"/>
      <c r="H41" s="38"/>
      <c r="I41" s="38"/>
    </row>
    <row r="42" spans="1:9" x14ac:dyDescent="0.25">
      <c r="A42" t="s">
        <v>111</v>
      </c>
      <c r="B42">
        <v>540</v>
      </c>
      <c r="C42">
        <v>360</v>
      </c>
      <c r="D42">
        <v>108</v>
      </c>
      <c r="E42">
        <f>SUM(B42:D42)</f>
        <v>1008</v>
      </c>
      <c r="F42" s="39"/>
    </row>
    <row r="43" spans="1:9" x14ac:dyDescent="0.25">
      <c r="A43" s="40" t="s">
        <v>103</v>
      </c>
      <c r="B43" s="41">
        <v>5</v>
      </c>
      <c r="C43" s="41">
        <v>2.5</v>
      </c>
      <c r="D43" s="41">
        <v>2</v>
      </c>
      <c r="F43" s="39"/>
    </row>
    <row r="44" spans="1:9" x14ac:dyDescent="0.25">
      <c r="A44" s="40" t="s">
        <v>104</v>
      </c>
      <c r="B44" s="41">
        <v>7</v>
      </c>
      <c r="C44" s="41">
        <v>7</v>
      </c>
      <c r="D44" s="41">
        <v>6</v>
      </c>
    </row>
    <row r="45" spans="1:9" x14ac:dyDescent="0.25">
      <c r="A45" s="3"/>
      <c r="B45" s="3">
        <v>1</v>
      </c>
      <c r="C45" s="3">
        <v>2</v>
      </c>
      <c r="D45" s="3">
        <v>3</v>
      </c>
      <c r="E45" s="3" t="s">
        <v>105</v>
      </c>
    </row>
    <row r="46" spans="1:9" x14ac:dyDescent="0.25">
      <c r="A46" s="3" t="s">
        <v>97</v>
      </c>
      <c r="B46" s="3">
        <f>B33</f>
        <v>828</v>
      </c>
      <c r="C46" s="3">
        <f>C33</f>
        <v>378</v>
      </c>
      <c r="D46" s="3">
        <f>D33</f>
        <v>48</v>
      </c>
      <c r="E46" s="3">
        <f>SUM(B46:D46)</f>
        <v>1254</v>
      </c>
    </row>
    <row r="47" spans="1:9" x14ac:dyDescent="0.25">
      <c r="A47" s="3" t="s">
        <v>106</v>
      </c>
      <c r="B47" s="3">
        <f>B29</f>
        <v>180</v>
      </c>
      <c r="C47" s="3">
        <f>C29</f>
        <v>234</v>
      </c>
      <c r="D47" s="3">
        <f>D29</f>
        <v>272</v>
      </c>
      <c r="E47" s="3">
        <f>SUM(B47:D47)</f>
        <v>686</v>
      </c>
    </row>
    <row r="48" spans="1:9" x14ac:dyDescent="0.25">
      <c r="A48" s="3" t="s">
        <v>141</v>
      </c>
      <c r="B48" s="3"/>
      <c r="C48" s="3"/>
      <c r="D48" s="3"/>
      <c r="E48" s="16">
        <f>SUM(E47,E27,E28)</f>
        <v>914</v>
      </c>
    </row>
    <row r="49" spans="1:12" x14ac:dyDescent="0.25">
      <c r="A49" s="3" t="s">
        <v>107</v>
      </c>
      <c r="B49" s="3">
        <f>B30+B31</f>
        <v>252</v>
      </c>
      <c r="C49" s="3">
        <f>C30+C31</f>
        <v>648</v>
      </c>
      <c r="D49" s="3">
        <f>D30+D31</f>
        <v>800</v>
      </c>
      <c r="E49" s="3">
        <f>SUM(B49:D49)</f>
        <v>1700</v>
      </c>
    </row>
    <row r="50" spans="1:12" x14ac:dyDescent="0.25">
      <c r="A50" s="3" t="s">
        <v>27</v>
      </c>
      <c r="B50" s="3">
        <f>B21</f>
        <v>80</v>
      </c>
      <c r="C50" s="3">
        <f>C21</f>
        <v>120</v>
      </c>
      <c r="D50" s="3">
        <f>D21</f>
        <v>0</v>
      </c>
      <c r="E50" s="3">
        <f>SUM(B50:D50)</f>
        <v>200</v>
      </c>
      <c r="K50" s="42"/>
      <c r="L50" s="43"/>
    </row>
    <row r="51" spans="1:12" x14ac:dyDescent="0.25">
      <c r="A51" s="3" t="s">
        <v>140</v>
      </c>
      <c r="B51" s="3"/>
      <c r="C51" s="3"/>
      <c r="D51" s="3"/>
      <c r="E51" s="16">
        <f>SUM(E49:E50)</f>
        <v>1900</v>
      </c>
      <c r="K51" s="42"/>
      <c r="L51" s="43"/>
    </row>
    <row r="52" spans="1:12" x14ac:dyDescent="0.25">
      <c r="A52" s="3" t="s">
        <v>13</v>
      </c>
      <c r="B52" s="3">
        <f>SUM(B46:B50)</f>
        <v>1340</v>
      </c>
      <c r="C52" s="3">
        <f>SUM(C46:C50)</f>
        <v>1380</v>
      </c>
      <c r="D52" s="3">
        <f>SUM(D46:D50)</f>
        <v>1120</v>
      </c>
      <c r="E52" s="3">
        <f>E51+E48</f>
        <v>2814</v>
      </c>
      <c r="K52" s="42"/>
      <c r="L52" s="43"/>
    </row>
    <row r="54" spans="1:12" x14ac:dyDescent="0.25">
      <c r="F54" s="29" t="s">
        <v>108</v>
      </c>
    </row>
    <row r="55" spans="1:12" x14ac:dyDescent="0.25">
      <c r="C55" s="1116" t="s">
        <v>112</v>
      </c>
      <c r="D55" s="1116"/>
      <c r="E55" s="3" t="s">
        <v>109</v>
      </c>
      <c r="F55" s="81">
        <f>E48/E52</f>
        <v>0.32480454868514569</v>
      </c>
    </row>
    <row r="56" spans="1:12" x14ac:dyDescent="0.25">
      <c r="C56" s="1116"/>
      <c r="D56" s="1116"/>
      <c r="E56" s="3" t="s">
        <v>110</v>
      </c>
      <c r="F56" s="81">
        <f>E51/E52</f>
        <v>0.67519545131485426</v>
      </c>
    </row>
  </sheetData>
  <mergeCells count="6">
    <mergeCell ref="A2:J2"/>
    <mergeCell ref="E25:F25"/>
    <mergeCell ref="C55:D56"/>
    <mergeCell ref="A3:A4"/>
    <mergeCell ref="B3:E3"/>
    <mergeCell ref="G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opLeftCell="A13" workbookViewId="0">
      <selection activeCell="F17" sqref="F17"/>
    </sheetView>
  </sheetViews>
  <sheetFormatPr defaultColWidth="9.109375" defaultRowHeight="13.2" x14ac:dyDescent="0.25"/>
  <cols>
    <col min="1" max="1" width="49.5546875" style="10" bestFit="1" customWidth="1"/>
    <col min="2" max="3" width="9.109375" style="101" customWidth="1"/>
    <col min="4" max="5" width="9.109375" style="101"/>
    <col min="6" max="10" width="9.109375" style="101" customWidth="1"/>
    <col min="11" max="16384" width="9.109375" style="10"/>
  </cols>
  <sheetData>
    <row r="1" spans="1:10" x14ac:dyDescent="0.25">
      <c r="A1" s="1111" t="s">
        <v>181</v>
      </c>
      <c r="B1" s="1111"/>
      <c r="C1" s="1111"/>
      <c r="D1" s="1111"/>
      <c r="E1" s="1111"/>
      <c r="F1" s="1111"/>
      <c r="G1" s="1111"/>
      <c r="H1" s="1111"/>
      <c r="I1" s="1111"/>
      <c r="J1" s="1111"/>
    </row>
    <row r="3" spans="1:10" ht="12.75" customHeight="1" x14ac:dyDescent="0.25">
      <c r="A3" s="1183" t="s">
        <v>43</v>
      </c>
      <c r="B3" s="1184" t="s">
        <v>84</v>
      </c>
      <c r="C3" s="1184"/>
      <c r="D3" s="1184"/>
      <c r="E3" s="1184"/>
      <c r="F3" s="1184"/>
      <c r="G3" s="1184"/>
      <c r="H3" s="1184"/>
      <c r="I3" s="1184"/>
      <c r="J3" s="1184"/>
    </row>
    <row r="4" spans="1:10" ht="26.4" x14ac:dyDescent="0.25">
      <c r="A4" s="1183"/>
      <c r="B4" s="126" t="s">
        <v>182</v>
      </c>
      <c r="C4" s="126" t="s">
        <v>183</v>
      </c>
      <c r="D4" s="126" t="s">
        <v>184</v>
      </c>
      <c r="E4" s="126" t="s">
        <v>185</v>
      </c>
      <c r="F4" s="131" t="s">
        <v>186</v>
      </c>
      <c r="G4" s="131" t="s">
        <v>226</v>
      </c>
      <c r="H4" s="127" t="s">
        <v>187</v>
      </c>
      <c r="I4" s="127" t="s">
        <v>188</v>
      </c>
      <c r="J4" s="127" t="s">
        <v>189</v>
      </c>
    </row>
    <row r="5" spans="1:10" x14ac:dyDescent="0.25">
      <c r="A5" s="75" t="s">
        <v>44</v>
      </c>
      <c r="B5" s="123">
        <v>2</v>
      </c>
      <c r="C5" s="123"/>
      <c r="D5" s="125">
        <v>1</v>
      </c>
      <c r="E5" s="125"/>
      <c r="F5" s="132"/>
      <c r="G5" s="132"/>
      <c r="H5" s="123">
        <f>B5+D5+F5</f>
        <v>3</v>
      </c>
      <c r="I5" s="123">
        <f>C5+E5+G5</f>
        <v>0</v>
      </c>
      <c r="J5" s="123">
        <f>SUM(H5:I5)</f>
        <v>3</v>
      </c>
    </row>
    <row r="6" spans="1:10" x14ac:dyDescent="0.25">
      <c r="A6" s="75" t="s">
        <v>46</v>
      </c>
      <c r="B6" s="123">
        <v>2</v>
      </c>
      <c r="C6" s="123"/>
      <c r="D6" s="125">
        <v>2</v>
      </c>
      <c r="E6" s="125"/>
      <c r="F6" s="132"/>
      <c r="G6" s="132"/>
      <c r="H6" s="123">
        <f t="shared" ref="H6:I45" si="0">B6+D6+F6</f>
        <v>4</v>
      </c>
      <c r="I6" s="123">
        <f t="shared" si="0"/>
        <v>0</v>
      </c>
      <c r="J6" s="123">
        <f t="shared" ref="J6:J45" si="1">SUM(H6:I6)</f>
        <v>4</v>
      </c>
    </row>
    <row r="7" spans="1:10" x14ac:dyDescent="0.25">
      <c r="A7" s="75" t="s">
        <v>190</v>
      </c>
      <c r="B7" s="123">
        <v>1</v>
      </c>
      <c r="C7" s="123"/>
      <c r="D7" s="125">
        <v>1</v>
      </c>
      <c r="E7" s="125"/>
      <c r="F7" s="132"/>
      <c r="G7" s="132"/>
      <c r="H7" s="123">
        <f t="shared" si="0"/>
        <v>2</v>
      </c>
      <c r="I7" s="123">
        <f t="shared" si="0"/>
        <v>0</v>
      </c>
      <c r="J7" s="123">
        <f t="shared" si="1"/>
        <v>2</v>
      </c>
    </row>
    <row r="8" spans="1:10" x14ac:dyDescent="0.25">
      <c r="A8" s="75" t="s">
        <v>191</v>
      </c>
      <c r="B8" s="123">
        <v>1</v>
      </c>
      <c r="C8" s="123"/>
      <c r="D8" s="125"/>
      <c r="E8" s="125"/>
      <c r="F8" s="132"/>
      <c r="G8" s="132"/>
      <c r="H8" s="123">
        <f t="shared" si="0"/>
        <v>1</v>
      </c>
      <c r="I8" s="123">
        <f t="shared" si="0"/>
        <v>0</v>
      </c>
      <c r="J8" s="123">
        <f t="shared" si="1"/>
        <v>1</v>
      </c>
    </row>
    <row r="9" spans="1:10" x14ac:dyDescent="0.25">
      <c r="A9" s="75" t="s">
        <v>192</v>
      </c>
      <c r="B9" s="123">
        <v>1</v>
      </c>
      <c r="C9" s="123"/>
      <c r="D9" s="125"/>
      <c r="E9" s="125"/>
      <c r="F9" s="132"/>
      <c r="G9" s="132"/>
      <c r="H9" s="123">
        <f t="shared" si="0"/>
        <v>1</v>
      </c>
      <c r="I9" s="123">
        <f t="shared" si="0"/>
        <v>0</v>
      </c>
      <c r="J9" s="123">
        <f t="shared" si="1"/>
        <v>1</v>
      </c>
    </row>
    <row r="10" spans="1:10" x14ac:dyDescent="0.25">
      <c r="A10" s="75" t="s">
        <v>193</v>
      </c>
      <c r="B10" s="123"/>
      <c r="C10" s="123"/>
      <c r="D10" s="125">
        <v>1</v>
      </c>
      <c r="E10" s="125"/>
      <c r="F10" s="132"/>
      <c r="G10" s="132"/>
      <c r="H10" s="123">
        <f t="shared" si="0"/>
        <v>1</v>
      </c>
      <c r="I10" s="123">
        <f t="shared" si="0"/>
        <v>0</v>
      </c>
      <c r="J10" s="123">
        <f t="shared" si="1"/>
        <v>1</v>
      </c>
    </row>
    <row r="11" spans="1:10" x14ac:dyDescent="0.25">
      <c r="A11" s="75" t="s">
        <v>48</v>
      </c>
      <c r="B11" s="123">
        <v>1</v>
      </c>
      <c r="C11" s="123"/>
      <c r="D11" s="125">
        <v>2</v>
      </c>
      <c r="E11" s="125"/>
      <c r="F11" s="132"/>
      <c r="G11" s="132"/>
      <c r="H11" s="123">
        <f t="shared" si="0"/>
        <v>3</v>
      </c>
      <c r="I11" s="123">
        <f t="shared" si="0"/>
        <v>0</v>
      </c>
      <c r="J11" s="123">
        <f t="shared" si="1"/>
        <v>3</v>
      </c>
    </row>
    <row r="12" spans="1:10" x14ac:dyDescent="0.25">
      <c r="A12" s="75" t="s">
        <v>194</v>
      </c>
      <c r="B12" s="123">
        <v>1</v>
      </c>
      <c r="C12" s="123"/>
      <c r="D12" s="125">
        <v>2</v>
      </c>
      <c r="E12" s="125"/>
      <c r="F12" s="132"/>
      <c r="G12" s="132">
        <v>2</v>
      </c>
      <c r="H12" s="123">
        <f t="shared" si="0"/>
        <v>3</v>
      </c>
      <c r="I12" s="123">
        <f t="shared" si="0"/>
        <v>2</v>
      </c>
      <c r="J12" s="123">
        <f t="shared" si="1"/>
        <v>5</v>
      </c>
    </row>
    <row r="13" spans="1:10" x14ac:dyDescent="0.25">
      <c r="A13" s="119" t="s">
        <v>50</v>
      </c>
      <c r="B13" s="123"/>
      <c r="C13" s="123"/>
      <c r="D13" s="125"/>
      <c r="E13" s="125"/>
      <c r="F13" s="132"/>
      <c r="G13" s="132"/>
      <c r="H13" s="128">
        <f t="shared" si="0"/>
        <v>0</v>
      </c>
      <c r="I13" s="128">
        <f t="shared" si="0"/>
        <v>0</v>
      </c>
      <c r="J13" s="128">
        <f t="shared" si="1"/>
        <v>0</v>
      </c>
    </row>
    <row r="14" spans="1:10" x14ac:dyDescent="0.25">
      <c r="A14" s="75" t="s">
        <v>51</v>
      </c>
      <c r="B14" s="123">
        <v>2</v>
      </c>
      <c r="C14" s="123"/>
      <c r="D14" s="125">
        <v>2</v>
      </c>
      <c r="E14" s="125"/>
      <c r="F14" s="132"/>
      <c r="G14" s="132"/>
      <c r="H14" s="123">
        <f t="shared" si="0"/>
        <v>4</v>
      </c>
      <c r="I14" s="123">
        <f t="shared" si="0"/>
        <v>0</v>
      </c>
      <c r="J14" s="123">
        <f t="shared" si="1"/>
        <v>4</v>
      </c>
    </row>
    <row r="15" spans="1:10" x14ac:dyDescent="0.25">
      <c r="A15" s="75" t="s">
        <v>34</v>
      </c>
      <c r="B15" s="123">
        <v>1</v>
      </c>
      <c r="C15" s="123"/>
      <c r="D15" s="125">
        <v>1</v>
      </c>
      <c r="E15" s="125"/>
      <c r="F15" s="132">
        <v>1</v>
      </c>
      <c r="G15" s="132"/>
      <c r="H15" s="123">
        <f t="shared" si="0"/>
        <v>3</v>
      </c>
      <c r="I15" s="123">
        <f t="shared" si="0"/>
        <v>0</v>
      </c>
      <c r="J15" s="123">
        <f t="shared" si="1"/>
        <v>3</v>
      </c>
    </row>
    <row r="16" spans="1:10" x14ac:dyDescent="0.25">
      <c r="A16" s="75" t="s">
        <v>23</v>
      </c>
      <c r="B16" s="123">
        <v>1</v>
      </c>
      <c r="C16" s="123"/>
      <c r="D16" s="125">
        <v>1</v>
      </c>
      <c r="E16" s="125"/>
      <c r="F16" s="132">
        <v>1</v>
      </c>
      <c r="G16" s="132"/>
      <c r="H16" s="123">
        <f t="shared" si="0"/>
        <v>3</v>
      </c>
      <c r="I16" s="123">
        <f t="shared" si="0"/>
        <v>0</v>
      </c>
      <c r="J16" s="123">
        <f t="shared" si="1"/>
        <v>3</v>
      </c>
    </row>
    <row r="17" spans="1:10" x14ac:dyDescent="0.25">
      <c r="A17" s="75" t="s">
        <v>52</v>
      </c>
      <c r="B17" s="123"/>
      <c r="C17" s="123"/>
      <c r="D17" s="125"/>
      <c r="E17" s="125"/>
      <c r="F17" s="139">
        <v>2</v>
      </c>
      <c r="G17" s="132"/>
      <c r="H17" s="123">
        <f t="shared" si="0"/>
        <v>2</v>
      </c>
      <c r="I17" s="123">
        <f t="shared" si="0"/>
        <v>0</v>
      </c>
      <c r="J17" s="123">
        <f t="shared" si="1"/>
        <v>2</v>
      </c>
    </row>
    <row r="18" spans="1:10" x14ac:dyDescent="0.25">
      <c r="A18" s="75" t="s">
        <v>195</v>
      </c>
      <c r="B18" s="123">
        <v>1</v>
      </c>
      <c r="C18" s="123"/>
      <c r="D18" s="125">
        <v>1</v>
      </c>
      <c r="E18" s="125"/>
      <c r="F18" s="132">
        <v>2</v>
      </c>
      <c r="G18" s="132">
        <v>1</v>
      </c>
      <c r="H18" s="123">
        <f t="shared" si="0"/>
        <v>4</v>
      </c>
      <c r="I18" s="123">
        <f t="shared" si="0"/>
        <v>1</v>
      </c>
      <c r="J18" s="123">
        <f t="shared" si="1"/>
        <v>5</v>
      </c>
    </row>
    <row r="19" spans="1:10" x14ac:dyDescent="0.25">
      <c r="A19" s="75" t="s">
        <v>196</v>
      </c>
      <c r="B19" s="123"/>
      <c r="C19" s="123"/>
      <c r="D19" s="125"/>
      <c r="E19" s="125"/>
      <c r="F19" s="139">
        <v>1</v>
      </c>
      <c r="G19" s="132"/>
      <c r="H19" s="123">
        <f t="shared" si="0"/>
        <v>1</v>
      </c>
      <c r="I19" s="123">
        <f t="shared" si="0"/>
        <v>0</v>
      </c>
      <c r="J19" s="123">
        <f t="shared" si="1"/>
        <v>1</v>
      </c>
    </row>
    <row r="20" spans="1:10" x14ac:dyDescent="0.25">
      <c r="A20" s="119" t="s">
        <v>197</v>
      </c>
      <c r="B20" s="123"/>
      <c r="C20" s="123">
        <v>1</v>
      </c>
      <c r="D20" s="125"/>
      <c r="E20" s="128">
        <v>0</v>
      </c>
      <c r="F20" s="132"/>
      <c r="G20" s="132"/>
      <c r="H20" s="123">
        <f t="shared" si="0"/>
        <v>0</v>
      </c>
      <c r="I20" s="123">
        <f t="shared" si="0"/>
        <v>1</v>
      </c>
      <c r="J20" s="123">
        <f t="shared" si="1"/>
        <v>1</v>
      </c>
    </row>
    <row r="21" spans="1:10" x14ac:dyDescent="0.25">
      <c r="A21" s="75" t="s">
        <v>198</v>
      </c>
      <c r="B21" s="123"/>
      <c r="C21" s="123"/>
      <c r="D21" s="125"/>
      <c r="E21" s="125"/>
      <c r="F21" s="132"/>
      <c r="G21" s="132">
        <v>1</v>
      </c>
      <c r="H21" s="123">
        <f t="shared" si="0"/>
        <v>0</v>
      </c>
      <c r="I21" s="123">
        <f t="shared" si="0"/>
        <v>1</v>
      </c>
      <c r="J21" s="123">
        <f t="shared" si="1"/>
        <v>1</v>
      </c>
    </row>
    <row r="22" spans="1:10" x14ac:dyDescent="0.25">
      <c r="A22" s="75" t="s">
        <v>199</v>
      </c>
      <c r="B22" s="123">
        <v>1</v>
      </c>
      <c r="C22" s="123"/>
      <c r="D22" s="125"/>
      <c r="E22" s="125">
        <v>1</v>
      </c>
      <c r="F22" s="132"/>
      <c r="G22" s="139">
        <v>1</v>
      </c>
      <c r="H22" s="123">
        <f t="shared" si="0"/>
        <v>1</v>
      </c>
      <c r="I22" s="123">
        <f t="shared" si="0"/>
        <v>2</v>
      </c>
      <c r="J22" s="123">
        <f t="shared" si="1"/>
        <v>3</v>
      </c>
    </row>
    <row r="23" spans="1:10" x14ac:dyDescent="0.25">
      <c r="A23" s="129" t="s">
        <v>200</v>
      </c>
      <c r="B23" s="123"/>
      <c r="C23" s="123"/>
      <c r="D23" s="125"/>
      <c r="E23" s="125">
        <v>1</v>
      </c>
      <c r="F23" s="132">
        <v>1</v>
      </c>
      <c r="G23" s="139">
        <v>1</v>
      </c>
      <c r="H23" s="123">
        <f t="shared" si="0"/>
        <v>1</v>
      </c>
      <c r="I23" s="123">
        <f t="shared" si="0"/>
        <v>2</v>
      </c>
      <c r="J23" s="123">
        <f t="shared" si="1"/>
        <v>3</v>
      </c>
    </row>
    <row r="24" spans="1:10" x14ac:dyDescent="0.25">
      <c r="A24" s="129" t="s">
        <v>201</v>
      </c>
      <c r="B24" s="123">
        <v>1</v>
      </c>
      <c r="C24" s="123"/>
      <c r="D24" s="125"/>
      <c r="E24" s="125">
        <v>1</v>
      </c>
      <c r="F24" s="132"/>
      <c r="G24" s="139">
        <v>1</v>
      </c>
      <c r="H24" s="123">
        <f t="shared" si="0"/>
        <v>1</v>
      </c>
      <c r="I24" s="123">
        <f t="shared" si="0"/>
        <v>2</v>
      </c>
      <c r="J24" s="123">
        <f t="shared" si="1"/>
        <v>3</v>
      </c>
    </row>
    <row r="25" spans="1:10" x14ac:dyDescent="0.25">
      <c r="A25" s="129" t="s">
        <v>11</v>
      </c>
      <c r="B25" s="123"/>
      <c r="C25" s="123">
        <v>2</v>
      </c>
      <c r="D25" s="125"/>
      <c r="E25" s="125"/>
      <c r="F25" s="132"/>
      <c r="G25" s="132"/>
      <c r="H25" s="123">
        <f t="shared" si="0"/>
        <v>0</v>
      </c>
      <c r="I25" s="123">
        <f t="shared" si="0"/>
        <v>2</v>
      </c>
      <c r="J25" s="123">
        <f t="shared" si="1"/>
        <v>2</v>
      </c>
    </row>
    <row r="26" spans="1:10" x14ac:dyDescent="0.25">
      <c r="A26" s="129" t="s">
        <v>202</v>
      </c>
      <c r="B26" s="123"/>
      <c r="C26" s="123"/>
      <c r="D26" s="125"/>
      <c r="E26" s="125"/>
      <c r="F26" s="132"/>
      <c r="G26" s="132">
        <v>1</v>
      </c>
      <c r="H26" s="123">
        <f t="shared" si="0"/>
        <v>0</v>
      </c>
      <c r="I26" s="123">
        <f t="shared" si="0"/>
        <v>1</v>
      </c>
      <c r="J26" s="123">
        <f t="shared" si="1"/>
        <v>1</v>
      </c>
    </row>
    <row r="27" spans="1:10" x14ac:dyDescent="0.25">
      <c r="A27" s="129" t="s">
        <v>203</v>
      </c>
      <c r="B27" s="123"/>
      <c r="C27" s="123"/>
      <c r="D27" s="125"/>
      <c r="E27" s="125"/>
      <c r="F27" s="132">
        <v>1</v>
      </c>
      <c r="G27" s="132"/>
      <c r="H27" s="123">
        <f t="shared" si="0"/>
        <v>1</v>
      </c>
      <c r="I27" s="123">
        <f t="shared" si="0"/>
        <v>0</v>
      </c>
      <c r="J27" s="123">
        <f t="shared" si="1"/>
        <v>1</v>
      </c>
    </row>
    <row r="28" spans="1:10" x14ac:dyDescent="0.25">
      <c r="A28" s="129" t="s">
        <v>204</v>
      </c>
      <c r="B28" s="123"/>
      <c r="C28" s="123">
        <v>1</v>
      </c>
      <c r="D28" s="125"/>
      <c r="E28" s="125"/>
      <c r="F28" s="132"/>
      <c r="G28" s="132"/>
      <c r="H28" s="123">
        <f t="shared" si="0"/>
        <v>0</v>
      </c>
      <c r="I28" s="123">
        <f t="shared" si="0"/>
        <v>1</v>
      </c>
      <c r="J28" s="123">
        <f t="shared" si="1"/>
        <v>1</v>
      </c>
    </row>
    <row r="29" spans="1:10" x14ac:dyDescent="0.25">
      <c r="A29" s="129" t="s">
        <v>167</v>
      </c>
      <c r="B29" s="123"/>
      <c r="C29" s="123"/>
      <c r="D29" s="125"/>
      <c r="E29" s="125"/>
      <c r="F29" s="132"/>
      <c r="G29" s="132"/>
      <c r="H29" s="123">
        <f t="shared" si="0"/>
        <v>0</v>
      </c>
      <c r="I29" s="123">
        <f t="shared" si="0"/>
        <v>0</v>
      </c>
      <c r="J29" s="123">
        <f t="shared" si="1"/>
        <v>0</v>
      </c>
    </row>
    <row r="30" spans="1:10" x14ac:dyDescent="0.25">
      <c r="A30" s="129" t="s">
        <v>205</v>
      </c>
      <c r="B30" s="123"/>
      <c r="C30" s="123"/>
      <c r="D30" s="125">
        <v>1</v>
      </c>
      <c r="E30" s="125"/>
      <c r="F30" s="132"/>
      <c r="G30" s="132"/>
      <c r="H30" s="123">
        <f t="shared" si="0"/>
        <v>1</v>
      </c>
      <c r="I30" s="123">
        <f t="shared" si="0"/>
        <v>0</v>
      </c>
      <c r="J30" s="123">
        <f t="shared" si="1"/>
        <v>1</v>
      </c>
    </row>
    <row r="31" spans="1:10" x14ac:dyDescent="0.25">
      <c r="A31" s="129" t="s">
        <v>206</v>
      </c>
      <c r="B31" s="123"/>
      <c r="C31" s="123"/>
      <c r="D31" s="125">
        <v>1</v>
      </c>
      <c r="E31" s="128">
        <v>3</v>
      </c>
      <c r="F31" s="132">
        <v>1.5</v>
      </c>
      <c r="G31" s="139">
        <v>3</v>
      </c>
      <c r="H31" s="123">
        <f t="shared" si="0"/>
        <v>2.5</v>
      </c>
      <c r="I31" s="123">
        <f t="shared" si="0"/>
        <v>6</v>
      </c>
      <c r="J31" s="123">
        <f t="shared" si="1"/>
        <v>8.5</v>
      </c>
    </row>
    <row r="32" spans="1:10" x14ac:dyDescent="0.25">
      <c r="A32" s="129" t="s">
        <v>207</v>
      </c>
      <c r="B32" s="123"/>
      <c r="C32" s="123">
        <v>1</v>
      </c>
      <c r="D32" s="125">
        <v>1</v>
      </c>
      <c r="E32" s="128">
        <v>1</v>
      </c>
      <c r="F32" s="132">
        <v>0.5</v>
      </c>
      <c r="G32" s="139">
        <v>1</v>
      </c>
      <c r="H32" s="123">
        <f t="shared" si="0"/>
        <v>1.5</v>
      </c>
      <c r="I32" s="123">
        <f t="shared" si="0"/>
        <v>3</v>
      </c>
      <c r="J32" s="123">
        <f t="shared" si="1"/>
        <v>4.5</v>
      </c>
    </row>
    <row r="33" spans="1:10" x14ac:dyDescent="0.25">
      <c r="A33" s="129" t="s">
        <v>208</v>
      </c>
      <c r="B33" s="123"/>
      <c r="C33" s="123"/>
      <c r="D33" s="125">
        <v>1</v>
      </c>
      <c r="E33" s="125"/>
      <c r="F33" s="132"/>
      <c r="G33" s="132">
        <v>1</v>
      </c>
      <c r="H33" s="123">
        <f t="shared" si="0"/>
        <v>1</v>
      </c>
      <c r="I33" s="123">
        <f t="shared" si="0"/>
        <v>1</v>
      </c>
      <c r="J33" s="123">
        <f t="shared" si="1"/>
        <v>2</v>
      </c>
    </row>
    <row r="34" spans="1:10" x14ac:dyDescent="0.25">
      <c r="A34" s="130" t="s">
        <v>209</v>
      </c>
      <c r="B34" s="123">
        <v>1</v>
      </c>
      <c r="C34" s="123">
        <v>1</v>
      </c>
      <c r="D34" s="125"/>
      <c r="E34" s="128">
        <v>0</v>
      </c>
      <c r="F34" s="132"/>
      <c r="G34" s="132">
        <v>1</v>
      </c>
      <c r="H34" s="123">
        <f t="shared" si="0"/>
        <v>1</v>
      </c>
      <c r="I34" s="123">
        <f t="shared" si="0"/>
        <v>2</v>
      </c>
      <c r="J34" s="123">
        <f t="shared" si="1"/>
        <v>3</v>
      </c>
    </row>
    <row r="35" spans="1:10" x14ac:dyDescent="0.25">
      <c r="A35" s="129" t="s">
        <v>210</v>
      </c>
      <c r="B35" s="123"/>
      <c r="C35" s="123">
        <v>1</v>
      </c>
      <c r="D35" s="125"/>
      <c r="E35" s="125"/>
      <c r="F35" s="132"/>
      <c r="G35" s="139">
        <v>1</v>
      </c>
      <c r="H35" s="123">
        <f t="shared" si="0"/>
        <v>0</v>
      </c>
      <c r="I35" s="123">
        <f t="shared" si="0"/>
        <v>2</v>
      </c>
      <c r="J35" s="123">
        <f t="shared" si="1"/>
        <v>2</v>
      </c>
    </row>
    <row r="36" spans="1:10" x14ac:dyDescent="0.25">
      <c r="A36" s="129" t="s">
        <v>211</v>
      </c>
      <c r="B36" s="123">
        <v>1</v>
      </c>
      <c r="C36" s="123"/>
      <c r="D36" s="125"/>
      <c r="E36" s="125"/>
      <c r="F36" s="132"/>
      <c r="G36" s="132"/>
      <c r="H36" s="123">
        <f t="shared" si="0"/>
        <v>1</v>
      </c>
      <c r="I36" s="123">
        <f t="shared" si="0"/>
        <v>0</v>
      </c>
      <c r="J36" s="123">
        <f t="shared" si="1"/>
        <v>1</v>
      </c>
    </row>
    <row r="37" spans="1:10" x14ac:dyDescent="0.25">
      <c r="A37" s="129" t="s">
        <v>212</v>
      </c>
      <c r="B37" s="123"/>
      <c r="C37" s="123"/>
      <c r="D37" s="125"/>
      <c r="E37" s="125"/>
      <c r="F37" s="132">
        <v>1</v>
      </c>
      <c r="G37" s="132"/>
      <c r="H37" s="123">
        <f t="shared" si="0"/>
        <v>1</v>
      </c>
      <c r="I37" s="123">
        <f t="shared" si="0"/>
        <v>0</v>
      </c>
      <c r="J37" s="123">
        <f t="shared" si="1"/>
        <v>1</v>
      </c>
    </row>
    <row r="38" spans="1:10" x14ac:dyDescent="0.25">
      <c r="A38" s="129" t="s">
        <v>213</v>
      </c>
      <c r="B38" s="123"/>
      <c r="C38" s="123"/>
      <c r="D38" s="125"/>
      <c r="E38" s="128">
        <v>2</v>
      </c>
      <c r="F38" s="132"/>
      <c r="G38" s="139">
        <v>1</v>
      </c>
      <c r="H38" s="123">
        <f t="shared" si="0"/>
        <v>0</v>
      </c>
      <c r="I38" s="123">
        <f t="shared" si="0"/>
        <v>3</v>
      </c>
      <c r="J38" s="123">
        <f t="shared" si="1"/>
        <v>3</v>
      </c>
    </row>
    <row r="39" spans="1:10" x14ac:dyDescent="0.25">
      <c r="A39" s="129" t="s">
        <v>214</v>
      </c>
      <c r="B39" s="123"/>
      <c r="C39" s="123"/>
      <c r="D39" s="125"/>
      <c r="E39" s="128">
        <v>2</v>
      </c>
      <c r="F39" s="132"/>
      <c r="G39" s="139">
        <v>1</v>
      </c>
      <c r="H39" s="123">
        <f t="shared" si="0"/>
        <v>0</v>
      </c>
      <c r="I39" s="123">
        <f t="shared" si="0"/>
        <v>3</v>
      </c>
      <c r="J39" s="123">
        <f t="shared" si="1"/>
        <v>3</v>
      </c>
    </row>
    <row r="40" spans="1:10" x14ac:dyDescent="0.25">
      <c r="A40" s="129" t="s">
        <v>215</v>
      </c>
      <c r="B40" s="123"/>
      <c r="C40" s="123"/>
      <c r="D40" s="125"/>
      <c r="E40" s="125"/>
      <c r="F40" s="132"/>
      <c r="G40" s="139">
        <v>2</v>
      </c>
      <c r="H40" s="123">
        <f t="shared" si="0"/>
        <v>0</v>
      </c>
      <c r="I40" s="123">
        <f t="shared" si="0"/>
        <v>2</v>
      </c>
      <c r="J40" s="123">
        <f t="shared" si="1"/>
        <v>2</v>
      </c>
    </row>
    <row r="41" spans="1:10" x14ac:dyDescent="0.25">
      <c r="A41" s="129" t="s">
        <v>216</v>
      </c>
      <c r="B41" s="123"/>
      <c r="C41" s="123"/>
      <c r="D41" s="125"/>
      <c r="E41" s="125">
        <v>2</v>
      </c>
      <c r="F41" s="132"/>
      <c r="G41" s="132"/>
      <c r="H41" s="123">
        <f t="shared" si="0"/>
        <v>0</v>
      </c>
      <c r="I41" s="123">
        <f t="shared" si="0"/>
        <v>2</v>
      </c>
      <c r="J41" s="123">
        <f t="shared" si="1"/>
        <v>2</v>
      </c>
    </row>
    <row r="42" spans="1:10" x14ac:dyDescent="0.25">
      <c r="A42" s="129" t="s">
        <v>217</v>
      </c>
      <c r="B42" s="123"/>
      <c r="C42" s="123"/>
      <c r="D42" s="125"/>
      <c r="E42" s="125"/>
      <c r="F42" s="132"/>
      <c r="G42" s="139">
        <v>1</v>
      </c>
      <c r="H42" s="123">
        <f t="shared" si="0"/>
        <v>0</v>
      </c>
      <c r="I42" s="123">
        <f t="shared" si="0"/>
        <v>1</v>
      </c>
      <c r="J42" s="123">
        <f t="shared" si="1"/>
        <v>1</v>
      </c>
    </row>
    <row r="43" spans="1:10" x14ac:dyDescent="0.25">
      <c r="A43" s="130" t="s">
        <v>218</v>
      </c>
      <c r="B43" s="123"/>
      <c r="C43" s="123"/>
      <c r="D43" s="125"/>
      <c r="E43" s="128">
        <v>0</v>
      </c>
      <c r="F43" s="132"/>
      <c r="G43" s="132"/>
      <c r="H43" s="123">
        <f t="shared" si="0"/>
        <v>0</v>
      </c>
      <c r="I43" s="123">
        <f t="shared" si="0"/>
        <v>0</v>
      </c>
      <c r="J43" s="123">
        <f t="shared" si="1"/>
        <v>0</v>
      </c>
    </row>
    <row r="44" spans="1:10" x14ac:dyDescent="0.25">
      <c r="A44" s="129" t="s">
        <v>219</v>
      </c>
      <c r="B44" s="123"/>
      <c r="C44" s="123">
        <v>2</v>
      </c>
      <c r="D44" s="125"/>
      <c r="E44" s="125"/>
      <c r="F44" s="132"/>
      <c r="G44" s="132"/>
      <c r="H44" s="123">
        <f t="shared" si="0"/>
        <v>0</v>
      </c>
      <c r="I44" s="123">
        <f t="shared" si="0"/>
        <v>2</v>
      </c>
      <c r="J44" s="123">
        <f t="shared" si="1"/>
        <v>2</v>
      </c>
    </row>
    <row r="45" spans="1:10" ht="26.4" x14ac:dyDescent="0.25">
      <c r="A45" s="129" t="s">
        <v>220</v>
      </c>
      <c r="B45" s="123">
        <v>1</v>
      </c>
      <c r="C45" s="123"/>
      <c r="D45" s="125"/>
      <c r="E45" s="125">
        <v>1</v>
      </c>
      <c r="F45" s="132"/>
      <c r="G45" s="132"/>
      <c r="H45" s="123">
        <f t="shared" si="0"/>
        <v>1</v>
      </c>
      <c r="I45" s="123">
        <f t="shared" si="0"/>
        <v>1</v>
      </c>
      <c r="J45" s="123">
        <f t="shared" si="1"/>
        <v>2</v>
      </c>
    </row>
    <row r="46" spans="1:10" x14ac:dyDescent="0.25">
      <c r="A46" s="75"/>
      <c r="B46" s="123">
        <f t="shared" ref="B46:J46" si="2">SUM(B5:B45)</f>
        <v>19</v>
      </c>
      <c r="C46" s="123">
        <f t="shared" si="2"/>
        <v>9</v>
      </c>
      <c r="D46" s="125">
        <f t="shared" si="2"/>
        <v>18</v>
      </c>
      <c r="E46" s="125">
        <f t="shared" si="2"/>
        <v>14</v>
      </c>
      <c r="F46" s="132">
        <f t="shared" si="2"/>
        <v>12</v>
      </c>
      <c r="G46" s="132">
        <f t="shared" si="2"/>
        <v>20</v>
      </c>
      <c r="H46" s="123">
        <f t="shared" si="2"/>
        <v>49</v>
      </c>
      <c r="I46" s="123">
        <f t="shared" si="2"/>
        <v>43</v>
      </c>
      <c r="J46" s="123">
        <f t="shared" si="2"/>
        <v>92</v>
      </c>
    </row>
    <row r="47" spans="1:10" x14ac:dyDescent="0.25">
      <c r="A47" s="75"/>
      <c r="B47" s="1105">
        <f>SUM(B46:C46)</f>
        <v>28</v>
      </c>
      <c r="C47" s="1105"/>
      <c r="D47" s="1180">
        <f>SUM(D46:E46)</f>
        <v>32</v>
      </c>
      <c r="E47" s="1181"/>
      <c r="F47" s="132">
        <f>SUM(F46:G46)</f>
        <v>32</v>
      </c>
      <c r="G47" s="132"/>
      <c r="H47" s="1180">
        <f>SUM(H46:I46)</f>
        <v>92</v>
      </c>
      <c r="I47" s="1181"/>
      <c r="J47" s="123"/>
    </row>
    <row r="48" spans="1:10" x14ac:dyDescent="0.25">
      <c r="A48" s="129" t="s">
        <v>27</v>
      </c>
      <c r="B48" s="1180">
        <v>80</v>
      </c>
      <c r="C48" s="1181"/>
      <c r="D48" s="1180">
        <v>120</v>
      </c>
      <c r="E48" s="1181"/>
      <c r="F48" s="132"/>
      <c r="G48" s="132"/>
      <c r="H48" s="1180">
        <v>200</v>
      </c>
      <c r="I48" s="1182"/>
      <c r="J48" s="1181"/>
    </row>
    <row r="49" spans="1:10" x14ac:dyDescent="0.25">
      <c r="B49" s="877">
        <f>B47*B51</f>
        <v>1008</v>
      </c>
      <c r="C49" s="877"/>
      <c r="D49" s="877">
        <f>D47*B51</f>
        <v>1152</v>
      </c>
      <c r="E49" s="877"/>
      <c r="F49" s="877">
        <f>F47*B50</f>
        <v>1024</v>
      </c>
      <c r="G49" s="877"/>
      <c r="H49" s="877">
        <f>F49+D49+B49</f>
        <v>3184</v>
      </c>
      <c r="I49" s="877"/>
    </row>
    <row r="50" spans="1:10" x14ac:dyDescent="0.25">
      <c r="B50" s="101">
        <v>32</v>
      </c>
    </row>
    <row r="51" spans="1:10" x14ac:dyDescent="0.25">
      <c r="B51" s="101">
        <v>36</v>
      </c>
      <c r="J51" s="101">
        <f>SUM(H48:I49)</f>
        <v>3384</v>
      </c>
    </row>
    <row r="52" spans="1:10" x14ac:dyDescent="0.25">
      <c r="B52" s="877" t="s">
        <v>40</v>
      </c>
      <c r="C52" s="877"/>
      <c r="D52" s="877"/>
      <c r="F52" s="877" t="s">
        <v>41</v>
      </c>
      <c r="G52" s="877"/>
      <c r="H52" s="877"/>
    </row>
    <row r="53" spans="1:10" x14ac:dyDescent="0.25">
      <c r="B53" s="101">
        <v>6</v>
      </c>
      <c r="C53" s="101">
        <v>5</v>
      </c>
      <c r="D53" s="101">
        <v>10</v>
      </c>
      <c r="F53" s="101">
        <f>SUM(C17:C45)</f>
        <v>9</v>
      </c>
      <c r="G53" s="101">
        <f>SUM(E17:E45)</f>
        <v>14</v>
      </c>
      <c r="H53" s="101">
        <f>SUM(G17:G45)</f>
        <v>18</v>
      </c>
    </row>
    <row r="54" spans="1:10" x14ac:dyDescent="0.25">
      <c r="B54" s="101">
        <f>B53*B51</f>
        <v>216</v>
      </c>
      <c r="C54" s="101">
        <f>C53*B51</f>
        <v>180</v>
      </c>
      <c r="D54" s="101">
        <f>D53*B50</f>
        <v>320</v>
      </c>
      <c r="F54" s="101">
        <f>F53*B51+B48</f>
        <v>404</v>
      </c>
      <c r="G54" s="101">
        <f>G53*B51+D48</f>
        <v>624</v>
      </c>
      <c r="H54" s="101">
        <f>H53*B50</f>
        <v>576</v>
      </c>
    </row>
    <row r="55" spans="1:10" x14ac:dyDescent="0.25">
      <c r="B55" s="101" t="s">
        <v>106</v>
      </c>
      <c r="C55" s="101">
        <f>SUM(B54:D54)</f>
        <v>716</v>
      </c>
      <c r="D55" s="120">
        <f>C55/C57</f>
        <v>0.30862068965517242</v>
      </c>
    </row>
    <row r="56" spans="1:10" x14ac:dyDescent="0.25">
      <c r="B56" s="101" t="s">
        <v>221</v>
      </c>
      <c r="C56" s="101">
        <f>SUM(F54:H54)</f>
        <v>1604</v>
      </c>
      <c r="D56" s="120">
        <f>C56/C57</f>
        <v>0.69137931034482758</v>
      </c>
    </row>
    <row r="57" spans="1:10" x14ac:dyDescent="0.25">
      <c r="C57" s="101">
        <f>SUM(C55:C56)</f>
        <v>2320</v>
      </c>
      <c r="D57" s="121">
        <f>SUM(D55:D56)</f>
        <v>1</v>
      </c>
      <c r="G57" s="140" t="s">
        <v>227</v>
      </c>
    </row>
    <row r="61" spans="1:10" ht="30" customHeight="1" x14ac:dyDescent="0.25">
      <c r="A61" s="122" t="s">
        <v>222</v>
      </c>
    </row>
    <row r="63" spans="1:10" ht="90" customHeight="1" x14ac:dyDescent="0.25">
      <c r="A63" s="122" t="s">
        <v>223</v>
      </c>
    </row>
    <row r="65" spans="1:1" s="10" customFormat="1" x14ac:dyDescent="0.25">
      <c r="A65" s="10" t="s">
        <v>224</v>
      </c>
    </row>
    <row r="67" spans="1:1" s="10" customFormat="1" ht="39.6" x14ac:dyDescent="0.25">
      <c r="A67" s="122" t="s">
        <v>225</v>
      </c>
    </row>
  </sheetData>
  <mergeCells count="15">
    <mergeCell ref="A1:J1"/>
    <mergeCell ref="A3:A4"/>
    <mergeCell ref="B3:J3"/>
    <mergeCell ref="B47:C47"/>
    <mergeCell ref="D47:E47"/>
    <mergeCell ref="H47:I47"/>
    <mergeCell ref="B52:D52"/>
    <mergeCell ref="F52:H52"/>
    <mergeCell ref="B48:C48"/>
    <mergeCell ref="D48:E48"/>
    <mergeCell ref="H48:J48"/>
    <mergeCell ref="B49:C49"/>
    <mergeCell ref="D49:E49"/>
    <mergeCell ref="F49:G49"/>
    <mergeCell ref="H49:I49"/>
  </mergeCells>
  <pageMargins left="0.7" right="0.7" top="0.75" bottom="0.75" header="0.3" footer="0.3"/>
  <pageSetup paperSize="9" orientation="portrait" horizontalDpi="4294967293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29"/>
  <sheetViews>
    <sheetView workbookViewId="0">
      <selection activeCell="F30" sqref="F29:F30"/>
    </sheetView>
  </sheetViews>
  <sheetFormatPr defaultRowHeight="13.2" x14ac:dyDescent="0.25"/>
  <cols>
    <col min="1" max="1" width="51.6640625" customWidth="1"/>
    <col min="3" max="3" width="9.109375" customWidth="1"/>
    <col min="4" max="4" width="13.5546875" customWidth="1"/>
    <col min="5" max="6" width="9.109375" customWidth="1"/>
    <col min="7" max="7" width="14.109375" customWidth="1"/>
  </cols>
  <sheetData>
    <row r="1" spans="1:7" ht="17.399999999999999" thickBot="1" x14ac:dyDescent="0.3">
      <c r="A1" s="107"/>
      <c r="B1" s="1185" t="s">
        <v>164</v>
      </c>
      <c r="C1" s="1186"/>
      <c r="D1" s="1186"/>
      <c r="E1" s="1186"/>
      <c r="F1" s="1186"/>
      <c r="G1" s="1187"/>
    </row>
    <row r="2" spans="1:7" ht="17.399999999999999" thickBot="1" x14ac:dyDescent="0.35">
      <c r="A2" s="1188" t="s">
        <v>0</v>
      </c>
      <c r="B2" s="1188" t="s">
        <v>31</v>
      </c>
      <c r="C2" s="1188"/>
      <c r="D2" s="1188"/>
      <c r="E2" s="1188" t="s">
        <v>31</v>
      </c>
      <c r="F2" s="1188"/>
      <c r="G2" s="1188"/>
    </row>
    <row r="3" spans="1:7" ht="17.399999999999999" thickBot="1" x14ac:dyDescent="0.35">
      <c r="A3" s="1188"/>
      <c r="B3" s="15" t="s">
        <v>32</v>
      </c>
      <c r="C3" s="136" t="s">
        <v>33</v>
      </c>
      <c r="D3" s="106" t="s">
        <v>13</v>
      </c>
      <c r="E3" s="15" t="s">
        <v>32</v>
      </c>
      <c r="F3" s="15" t="s">
        <v>33</v>
      </c>
      <c r="G3" s="106" t="s">
        <v>13</v>
      </c>
    </row>
    <row r="4" spans="1:7" ht="17.399999999999999" thickBot="1" x14ac:dyDescent="0.35">
      <c r="A4" s="6" t="s">
        <v>8</v>
      </c>
      <c r="B4" s="9">
        <v>0.5</v>
      </c>
      <c r="C4" s="137">
        <v>0.5</v>
      </c>
      <c r="D4" s="5">
        <f t="shared" ref="D4:D14" si="0">SUM(B4:C4)</f>
        <v>1</v>
      </c>
      <c r="E4" s="9">
        <f>B4*36</f>
        <v>18</v>
      </c>
      <c r="F4" s="9">
        <f>C4*32</f>
        <v>16</v>
      </c>
      <c r="G4" s="5">
        <f>SUM(E4:F4)</f>
        <v>34</v>
      </c>
    </row>
    <row r="5" spans="1:7" ht="17.399999999999999" thickBot="1" x14ac:dyDescent="0.35">
      <c r="A5" s="6" t="s">
        <v>34</v>
      </c>
      <c r="B5" s="9">
        <v>1</v>
      </c>
      <c r="C5" s="137">
        <v>1</v>
      </c>
      <c r="D5" s="5">
        <f t="shared" si="0"/>
        <v>2</v>
      </c>
      <c r="E5" s="9">
        <f t="shared" ref="E5:E18" si="1">B5*36</f>
        <v>36</v>
      </c>
      <c r="F5" s="9">
        <f t="shared" ref="F5:F18" si="2">C5*32</f>
        <v>32</v>
      </c>
      <c r="G5" s="5">
        <f t="shared" ref="G5:G21" si="3">SUM(E5:F5)</f>
        <v>68</v>
      </c>
    </row>
    <row r="6" spans="1:7" ht="17.399999999999999" thickBot="1" x14ac:dyDescent="0.35">
      <c r="A6" s="6" t="s">
        <v>175</v>
      </c>
      <c r="B6" s="9">
        <v>1.5</v>
      </c>
      <c r="C6" s="137">
        <v>1.5</v>
      </c>
      <c r="D6" s="5">
        <f t="shared" si="0"/>
        <v>3</v>
      </c>
      <c r="E6" s="9">
        <f t="shared" si="1"/>
        <v>54</v>
      </c>
      <c r="F6" s="9">
        <f t="shared" si="2"/>
        <v>48</v>
      </c>
      <c r="G6" s="5">
        <f t="shared" si="3"/>
        <v>102</v>
      </c>
    </row>
    <row r="7" spans="1:7" ht="17.399999999999999" thickBot="1" x14ac:dyDescent="0.35">
      <c r="A7" s="7" t="s">
        <v>165</v>
      </c>
      <c r="B7" s="9">
        <v>2</v>
      </c>
      <c r="C7" s="137">
        <v>2</v>
      </c>
      <c r="D7" s="5">
        <f t="shared" si="0"/>
        <v>4</v>
      </c>
      <c r="E7" s="9">
        <f t="shared" si="1"/>
        <v>72</v>
      </c>
      <c r="F7" s="9">
        <f t="shared" si="2"/>
        <v>64</v>
      </c>
      <c r="G7" s="5">
        <f t="shared" si="3"/>
        <v>136</v>
      </c>
    </row>
    <row r="8" spans="1:7" ht="17.399999999999999" thickBot="1" x14ac:dyDescent="0.35">
      <c r="A8" s="6" t="s">
        <v>166</v>
      </c>
      <c r="B8" s="9">
        <v>0.5</v>
      </c>
      <c r="C8" s="137">
        <v>0.5</v>
      </c>
      <c r="D8" s="5">
        <f t="shared" si="0"/>
        <v>1</v>
      </c>
      <c r="E8" s="9">
        <f t="shared" si="1"/>
        <v>18</v>
      </c>
      <c r="F8" s="9">
        <f t="shared" si="2"/>
        <v>16</v>
      </c>
      <c r="G8" s="5">
        <f t="shared" si="3"/>
        <v>34</v>
      </c>
    </row>
    <row r="9" spans="1:7" ht="17.399999999999999" thickBot="1" x14ac:dyDescent="0.35">
      <c r="A9" s="6" t="s">
        <v>167</v>
      </c>
      <c r="B9" s="9">
        <v>0.5</v>
      </c>
      <c r="C9" s="137">
        <v>0.5</v>
      </c>
      <c r="D9" s="5">
        <f t="shared" si="0"/>
        <v>1</v>
      </c>
      <c r="E9" s="9">
        <f t="shared" si="1"/>
        <v>18</v>
      </c>
      <c r="F9" s="9">
        <f t="shared" si="2"/>
        <v>16</v>
      </c>
      <c r="G9" s="5">
        <f t="shared" si="3"/>
        <v>34</v>
      </c>
    </row>
    <row r="10" spans="1:7" ht="17.399999999999999" thickBot="1" x14ac:dyDescent="0.35">
      <c r="A10" s="6" t="s">
        <v>168</v>
      </c>
      <c r="B10" s="9">
        <v>0.5</v>
      </c>
      <c r="C10" s="137">
        <v>0.5</v>
      </c>
      <c r="D10" s="5">
        <f t="shared" si="0"/>
        <v>1</v>
      </c>
      <c r="E10" s="9">
        <f t="shared" si="1"/>
        <v>18</v>
      </c>
      <c r="F10" s="9">
        <f t="shared" si="2"/>
        <v>16</v>
      </c>
      <c r="G10" s="5">
        <f t="shared" si="3"/>
        <v>34</v>
      </c>
    </row>
    <row r="11" spans="1:7" ht="17.399999999999999" thickBot="1" x14ac:dyDescent="0.35">
      <c r="A11" s="6" t="s">
        <v>169</v>
      </c>
      <c r="B11" s="9">
        <v>2</v>
      </c>
      <c r="C11" s="137">
        <v>2</v>
      </c>
      <c r="D11" s="5">
        <f t="shared" si="0"/>
        <v>4</v>
      </c>
      <c r="E11" s="9">
        <f t="shared" si="1"/>
        <v>72</v>
      </c>
      <c r="F11" s="9">
        <f t="shared" si="2"/>
        <v>64</v>
      </c>
      <c r="G11" s="5">
        <f t="shared" si="3"/>
        <v>136</v>
      </c>
    </row>
    <row r="12" spans="1:7" ht="17.399999999999999" thickBot="1" x14ac:dyDescent="0.35">
      <c r="A12" s="6" t="s">
        <v>176</v>
      </c>
      <c r="B12" s="9">
        <v>0.5</v>
      </c>
      <c r="C12" s="137">
        <v>0.5</v>
      </c>
      <c r="D12" s="5">
        <f t="shared" si="0"/>
        <v>1</v>
      </c>
      <c r="E12" s="9">
        <f t="shared" si="1"/>
        <v>18</v>
      </c>
      <c r="F12" s="9">
        <f t="shared" si="2"/>
        <v>16</v>
      </c>
      <c r="G12" s="5">
        <f t="shared" si="3"/>
        <v>34</v>
      </c>
    </row>
    <row r="13" spans="1:7" ht="17.399999999999999" thickBot="1" x14ac:dyDescent="0.35">
      <c r="A13" s="134" t="s">
        <v>180</v>
      </c>
      <c r="B13" s="9">
        <v>1</v>
      </c>
      <c r="C13" s="137">
        <v>1</v>
      </c>
      <c r="D13" s="9">
        <f t="shared" si="0"/>
        <v>2</v>
      </c>
      <c r="E13" s="9">
        <f t="shared" si="1"/>
        <v>36</v>
      </c>
      <c r="F13" s="9">
        <f t="shared" si="2"/>
        <v>32</v>
      </c>
      <c r="G13" s="9">
        <f t="shared" si="3"/>
        <v>68</v>
      </c>
    </row>
    <row r="14" spans="1:7" ht="17.399999999999999" thickBot="1" x14ac:dyDescent="0.35">
      <c r="A14" s="134" t="s">
        <v>173</v>
      </c>
      <c r="B14" s="9">
        <v>0.5</v>
      </c>
      <c r="C14" s="137">
        <v>0.5</v>
      </c>
      <c r="D14" s="9">
        <f t="shared" si="0"/>
        <v>1</v>
      </c>
      <c r="E14" s="9">
        <f t="shared" si="1"/>
        <v>18</v>
      </c>
      <c r="F14" s="9">
        <f t="shared" si="2"/>
        <v>16</v>
      </c>
      <c r="G14" s="9">
        <f t="shared" si="3"/>
        <v>34</v>
      </c>
    </row>
    <row r="15" spans="1:7" ht="17.399999999999999" thickBot="1" x14ac:dyDescent="0.35">
      <c r="A15" s="135" t="s">
        <v>35</v>
      </c>
      <c r="B15" s="8">
        <f>SUM(B4:B14)</f>
        <v>10.5</v>
      </c>
      <c r="C15" s="138">
        <f>SUM(C4:C14)</f>
        <v>10.5</v>
      </c>
      <c r="D15" s="8">
        <f>SUM(D4:D14)</f>
        <v>21</v>
      </c>
      <c r="E15" s="8">
        <f>SUM(E4:E14)</f>
        <v>378</v>
      </c>
      <c r="F15" s="8">
        <f>SUM(F4:F14)</f>
        <v>336</v>
      </c>
      <c r="G15" s="8">
        <f t="shared" si="3"/>
        <v>714</v>
      </c>
    </row>
    <row r="16" spans="1:7" ht="17.399999999999999" thickBot="1" x14ac:dyDescent="0.35">
      <c r="A16" s="134" t="s">
        <v>177</v>
      </c>
      <c r="B16" s="9">
        <f>SUM(B17:B18)</f>
        <v>24.5</v>
      </c>
      <c r="C16" s="137">
        <f>SUM(C17:C18)</f>
        <v>24.5</v>
      </c>
      <c r="D16" s="9">
        <f>SUM(D17:D18)</f>
        <v>49</v>
      </c>
      <c r="E16" s="15">
        <f t="shared" si="1"/>
        <v>882</v>
      </c>
      <c r="F16" s="9">
        <f t="shared" si="2"/>
        <v>784</v>
      </c>
      <c r="G16" s="9">
        <f t="shared" si="3"/>
        <v>1666</v>
      </c>
    </row>
    <row r="17" spans="1:7" ht="17.399999999999999" thickBot="1" x14ac:dyDescent="0.35">
      <c r="A17" s="134" t="s">
        <v>178</v>
      </c>
      <c r="B17" s="114">
        <v>17.5</v>
      </c>
      <c r="C17" s="137">
        <v>17.5</v>
      </c>
      <c r="D17" s="9">
        <f>SUM(B17:C17)</f>
        <v>35</v>
      </c>
      <c r="E17" s="115">
        <f t="shared" si="1"/>
        <v>630</v>
      </c>
      <c r="F17" s="9">
        <f t="shared" si="2"/>
        <v>560</v>
      </c>
      <c r="G17" s="9">
        <f t="shared" si="3"/>
        <v>1190</v>
      </c>
    </row>
    <row r="18" spans="1:7" ht="17.399999999999999" thickBot="1" x14ac:dyDescent="0.35">
      <c r="A18" s="134" t="s">
        <v>36</v>
      </c>
      <c r="B18" s="9">
        <v>7</v>
      </c>
      <c r="C18" s="137">
        <v>7</v>
      </c>
      <c r="D18" s="9">
        <f>SUM(B18:C18)</f>
        <v>14</v>
      </c>
      <c r="E18" s="9">
        <f t="shared" si="1"/>
        <v>252</v>
      </c>
      <c r="F18" s="9">
        <f t="shared" si="2"/>
        <v>224</v>
      </c>
      <c r="G18" s="9">
        <f t="shared" si="3"/>
        <v>476</v>
      </c>
    </row>
    <row r="19" spans="1:7" ht="17.399999999999999" thickBot="1" x14ac:dyDescent="0.35">
      <c r="A19" s="134" t="s">
        <v>27</v>
      </c>
      <c r="B19" s="9">
        <v>160</v>
      </c>
      <c r="C19" s="137">
        <v>0</v>
      </c>
      <c r="D19" s="9">
        <f>SUM(B19:C19)</f>
        <v>160</v>
      </c>
      <c r="E19" s="9">
        <v>160</v>
      </c>
      <c r="F19" s="9">
        <v>0</v>
      </c>
      <c r="G19" s="9">
        <f t="shared" si="3"/>
        <v>160</v>
      </c>
    </row>
    <row r="20" spans="1:7" ht="17.399999999999999" thickBot="1" x14ac:dyDescent="0.35">
      <c r="A20" s="135" t="s">
        <v>37</v>
      </c>
      <c r="B20" s="8">
        <f>B16</f>
        <v>24.5</v>
      </c>
      <c r="C20" s="138">
        <f>C16</f>
        <v>24.5</v>
      </c>
      <c r="D20" s="8">
        <f>D16</f>
        <v>49</v>
      </c>
      <c r="E20" s="8">
        <f>SUM(E17:E18)</f>
        <v>882</v>
      </c>
      <c r="F20" s="8">
        <f>SUM(F17:F18)</f>
        <v>784</v>
      </c>
      <c r="G20" s="8">
        <f t="shared" si="3"/>
        <v>1666</v>
      </c>
    </row>
    <row r="21" spans="1:7" ht="17.399999999999999" thickBot="1" x14ac:dyDescent="0.35">
      <c r="A21" s="135" t="s">
        <v>179</v>
      </c>
      <c r="B21" s="8">
        <f>B20+B15</f>
        <v>35</v>
      </c>
      <c r="C21" s="138">
        <f>C20+C15</f>
        <v>35</v>
      </c>
      <c r="D21" s="8">
        <f>D20+D15</f>
        <v>70</v>
      </c>
      <c r="E21" s="8">
        <f>E15+E20</f>
        <v>1260</v>
      </c>
      <c r="F21" s="8">
        <f>F15+F20</f>
        <v>1120</v>
      </c>
      <c r="G21" s="8">
        <f t="shared" si="3"/>
        <v>2380</v>
      </c>
    </row>
    <row r="22" spans="1:7" x14ac:dyDescent="0.25">
      <c r="A22" s="35"/>
      <c r="B22" s="35"/>
      <c r="C22" s="35"/>
      <c r="D22" s="35"/>
      <c r="E22" s="35"/>
      <c r="F22" s="35"/>
      <c r="G22" s="35"/>
    </row>
    <row r="23" spans="1:7" x14ac:dyDescent="0.25">
      <c r="A23" s="35"/>
      <c r="B23" s="35"/>
      <c r="C23" s="35"/>
      <c r="D23" s="35"/>
      <c r="E23" s="35"/>
      <c r="F23" s="35"/>
      <c r="G23" s="35"/>
    </row>
    <row r="24" spans="1:7" ht="14.4" x14ac:dyDescent="0.25">
      <c r="A24" s="116" t="s">
        <v>171</v>
      </c>
      <c r="B24" s="117">
        <v>2</v>
      </c>
      <c r="C24" s="117">
        <v>2</v>
      </c>
      <c r="D24" s="35"/>
      <c r="E24" s="35"/>
      <c r="F24" s="35"/>
      <c r="G24" s="35"/>
    </row>
    <row r="25" spans="1:7" ht="14.4" x14ac:dyDescent="0.25">
      <c r="A25" s="116" t="s">
        <v>172</v>
      </c>
      <c r="B25" s="117">
        <v>0.5</v>
      </c>
      <c r="C25" s="117">
        <v>0.5</v>
      </c>
      <c r="D25" s="35"/>
      <c r="E25" s="35"/>
      <c r="F25" s="35"/>
      <c r="G25" s="35"/>
    </row>
    <row r="26" spans="1:7" ht="14.4" x14ac:dyDescent="0.25">
      <c r="A26" s="116" t="s">
        <v>173</v>
      </c>
      <c r="B26" s="117">
        <v>1</v>
      </c>
      <c r="C26" s="117">
        <v>1</v>
      </c>
      <c r="D26" s="35"/>
      <c r="E26" s="35"/>
      <c r="F26" s="35"/>
      <c r="G26" s="35"/>
    </row>
    <row r="27" spans="1:7" ht="14.4" x14ac:dyDescent="0.25">
      <c r="A27" s="116" t="s">
        <v>174</v>
      </c>
      <c r="B27" s="117">
        <v>2</v>
      </c>
      <c r="C27" s="117">
        <v>2</v>
      </c>
      <c r="D27" s="35"/>
      <c r="E27" s="35"/>
      <c r="F27" s="35"/>
      <c r="G27" s="35"/>
    </row>
    <row r="28" spans="1:7" ht="14.4" x14ac:dyDescent="0.25">
      <c r="A28" s="116" t="s">
        <v>180</v>
      </c>
      <c r="B28" s="117">
        <v>1.5</v>
      </c>
      <c r="C28" s="117">
        <v>1.5</v>
      </c>
      <c r="D28" s="35"/>
      <c r="E28" s="35"/>
      <c r="F28" s="35"/>
      <c r="G28" s="35"/>
    </row>
    <row r="29" spans="1:7" x14ac:dyDescent="0.25">
      <c r="A29" s="118" t="s">
        <v>13</v>
      </c>
      <c r="B29" s="124">
        <f>SUM(B24:B28)</f>
        <v>7</v>
      </c>
      <c r="C29" s="124">
        <f>SUM(C24:C28)</f>
        <v>7</v>
      </c>
      <c r="D29" s="35"/>
      <c r="E29" s="35"/>
      <c r="F29" s="35"/>
      <c r="G29" s="35"/>
    </row>
  </sheetData>
  <mergeCells count="4">
    <mergeCell ref="B1:G1"/>
    <mergeCell ref="A2:A3"/>
    <mergeCell ref="B2:D2"/>
    <mergeCell ref="E2:G2"/>
  </mergeCells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6"/>
  <sheetViews>
    <sheetView topLeftCell="A20" workbookViewId="0">
      <selection activeCell="E35" sqref="E35"/>
    </sheetView>
  </sheetViews>
  <sheetFormatPr defaultColWidth="9.109375" defaultRowHeight="13.2" x14ac:dyDescent="0.25"/>
  <cols>
    <col min="1" max="1" width="24.88671875" style="175" customWidth="1"/>
    <col min="2" max="2" width="43.88671875" style="175" bestFit="1" customWidth="1"/>
    <col min="3" max="3" width="6.88671875" style="175" bestFit="1" customWidth="1"/>
    <col min="4" max="6" width="8" style="175" bestFit="1" customWidth="1"/>
    <col min="7" max="7" width="4.44140625" style="175" customWidth="1"/>
    <col min="8" max="8" width="16.33203125" style="175" bestFit="1" customWidth="1"/>
    <col min="9" max="16384" width="9.109375" style="175"/>
  </cols>
  <sheetData>
    <row r="2" spans="1:6" ht="15.6" x14ac:dyDescent="0.25">
      <c r="A2" s="1190" t="s">
        <v>359</v>
      </c>
      <c r="B2" s="1190"/>
      <c r="C2" s="1190"/>
      <c r="D2" s="1190"/>
      <c r="E2" s="1190"/>
      <c r="F2" s="1190"/>
    </row>
    <row r="3" spans="1:6" ht="15.6" x14ac:dyDescent="0.25">
      <c r="A3" s="1191" t="s">
        <v>249</v>
      </c>
      <c r="B3" s="1192"/>
      <c r="C3" s="308" t="s">
        <v>17</v>
      </c>
      <c r="D3" s="319" t="s">
        <v>18</v>
      </c>
      <c r="E3" s="227" t="s">
        <v>21</v>
      </c>
      <c r="F3" s="227" t="s">
        <v>22</v>
      </c>
    </row>
    <row r="4" spans="1:6" ht="15.6" x14ac:dyDescent="0.25">
      <c r="A4" s="1189" t="s">
        <v>2</v>
      </c>
      <c r="B4" s="1189"/>
      <c r="C4" s="309">
        <v>4</v>
      </c>
      <c r="D4" s="309">
        <v>4</v>
      </c>
      <c r="E4" s="226">
        <v>4</v>
      </c>
      <c r="F4" s="226">
        <v>4</v>
      </c>
    </row>
    <row r="5" spans="1:6" ht="15.6" x14ac:dyDescent="0.25">
      <c r="A5" s="1189" t="s">
        <v>360</v>
      </c>
      <c r="B5" s="1189"/>
      <c r="C5" s="309">
        <v>3</v>
      </c>
      <c r="D5" s="309">
        <v>3</v>
      </c>
      <c r="E5" s="226">
        <v>3</v>
      </c>
      <c r="F5" s="226">
        <v>3</v>
      </c>
    </row>
    <row r="6" spans="1:6" ht="15.6" x14ac:dyDescent="0.25">
      <c r="A6" s="1189" t="s">
        <v>361</v>
      </c>
      <c r="B6" s="1189"/>
      <c r="C6" s="309">
        <v>3</v>
      </c>
      <c r="D6" s="309">
        <v>3</v>
      </c>
      <c r="E6" s="226">
        <v>3</v>
      </c>
      <c r="F6" s="226">
        <v>3</v>
      </c>
    </row>
    <row r="7" spans="1:6" ht="15.6" x14ac:dyDescent="0.25">
      <c r="A7" s="1189" t="s">
        <v>19</v>
      </c>
      <c r="B7" s="1189"/>
      <c r="C7" s="309">
        <v>3</v>
      </c>
      <c r="D7" s="309">
        <v>3</v>
      </c>
      <c r="E7" s="226">
        <v>3</v>
      </c>
      <c r="F7" s="226">
        <v>3</v>
      </c>
    </row>
    <row r="8" spans="1:6" ht="15.6" x14ac:dyDescent="0.25">
      <c r="A8" s="1189" t="s">
        <v>254</v>
      </c>
      <c r="B8" s="1189"/>
      <c r="C8" s="309"/>
      <c r="D8" s="309"/>
      <c r="E8" s="226">
        <v>1</v>
      </c>
      <c r="F8" s="226"/>
    </row>
    <row r="9" spans="1:6" ht="15.6" x14ac:dyDescent="0.25">
      <c r="A9" s="1189" t="s">
        <v>255</v>
      </c>
      <c r="B9" s="1189"/>
      <c r="C9" s="309">
        <v>2</v>
      </c>
      <c r="D9" s="309">
        <v>2</v>
      </c>
      <c r="E9" s="226">
        <v>3</v>
      </c>
      <c r="F9" s="226">
        <v>3</v>
      </c>
    </row>
    <row r="10" spans="1:6" ht="15.6" x14ac:dyDescent="0.25">
      <c r="A10" s="1189" t="s">
        <v>5</v>
      </c>
      <c r="B10" s="1189"/>
      <c r="C10" s="309">
        <v>2</v>
      </c>
      <c r="D10" s="309">
        <v>2</v>
      </c>
      <c r="E10" s="226">
        <v>2</v>
      </c>
      <c r="F10" s="226"/>
    </row>
    <row r="11" spans="1:6" ht="15.6" x14ac:dyDescent="0.25">
      <c r="A11" s="1189" t="s">
        <v>6</v>
      </c>
      <c r="B11" s="1189"/>
      <c r="C11" s="309">
        <v>2</v>
      </c>
      <c r="D11" s="309">
        <v>2</v>
      </c>
      <c r="E11" s="226"/>
      <c r="F11" s="226"/>
    </row>
    <row r="12" spans="1:6" ht="15.6" x14ac:dyDescent="0.25">
      <c r="A12" s="1189" t="s">
        <v>256</v>
      </c>
      <c r="B12" s="1189"/>
      <c r="C12" s="309"/>
      <c r="D12" s="309">
        <v>2</v>
      </c>
      <c r="E12" s="226">
        <v>2</v>
      </c>
      <c r="F12" s="226">
        <v>2</v>
      </c>
    </row>
    <row r="13" spans="1:6" ht="15.6" x14ac:dyDescent="0.25">
      <c r="A13" s="1189" t="s">
        <v>257</v>
      </c>
      <c r="B13" s="1189"/>
      <c r="C13" s="309">
        <v>2</v>
      </c>
      <c r="D13" s="309">
        <v>2</v>
      </c>
      <c r="E13" s="226"/>
      <c r="F13" s="226"/>
    </row>
    <row r="14" spans="1:6" ht="15.6" x14ac:dyDescent="0.25">
      <c r="A14" s="1189" t="s">
        <v>3</v>
      </c>
      <c r="B14" s="1189"/>
      <c r="C14" s="309">
        <v>1</v>
      </c>
      <c r="D14" s="309">
        <v>1</v>
      </c>
      <c r="E14" s="226"/>
      <c r="F14" s="226"/>
    </row>
    <row r="15" spans="1:6" ht="15.6" x14ac:dyDescent="0.25">
      <c r="A15" s="1189" t="s">
        <v>362</v>
      </c>
      <c r="B15" s="1189"/>
      <c r="C15" s="309">
        <v>1</v>
      </c>
      <c r="D15" s="309">
        <v>1</v>
      </c>
      <c r="E15" s="226"/>
      <c r="F15" s="226"/>
    </row>
    <row r="16" spans="1:6" ht="15.6" x14ac:dyDescent="0.25">
      <c r="A16" s="1189" t="s">
        <v>442</v>
      </c>
      <c r="B16" s="1189"/>
      <c r="C16" s="309">
        <v>1</v>
      </c>
      <c r="D16" s="309"/>
      <c r="E16" s="226"/>
      <c r="F16" s="226"/>
    </row>
    <row r="17" spans="1:8" ht="15.6" x14ac:dyDescent="0.25">
      <c r="A17" s="1189" t="s">
        <v>364</v>
      </c>
      <c r="B17" s="1189"/>
      <c r="C17" s="309"/>
      <c r="D17" s="309"/>
      <c r="E17" s="226">
        <v>2</v>
      </c>
      <c r="F17" s="226">
        <v>2</v>
      </c>
      <c r="H17" s="175" t="s">
        <v>365</v>
      </c>
    </row>
    <row r="18" spans="1:8" ht="15.6" x14ac:dyDescent="0.25">
      <c r="A18" s="1189" t="s">
        <v>7</v>
      </c>
      <c r="B18" s="1189"/>
      <c r="C18" s="309">
        <v>1</v>
      </c>
      <c r="D18" s="309">
        <v>1</v>
      </c>
      <c r="E18" s="226"/>
      <c r="F18" s="226"/>
    </row>
    <row r="19" spans="1:8" ht="15.6" x14ac:dyDescent="0.25">
      <c r="A19" s="1189" t="s">
        <v>366</v>
      </c>
      <c r="B19" s="1189"/>
      <c r="C19" s="309"/>
      <c r="D19" s="309"/>
      <c r="E19" s="226"/>
      <c r="F19" s="226">
        <v>1</v>
      </c>
    </row>
    <row r="20" spans="1:8" ht="15.6" x14ac:dyDescent="0.25">
      <c r="A20" s="1189" t="s">
        <v>4</v>
      </c>
      <c r="B20" s="1189"/>
      <c r="C20" s="309">
        <v>5</v>
      </c>
      <c r="D20" s="309">
        <v>5</v>
      </c>
      <c r="E20" s="226">
        <v>5</v>
      </c>
      <c r="F20" s="226">
        <v>5</v>
      </c>
    </row>
    <row r="21" spans="1:8" ht="15.6" x14ac:dyDescent="0.25">
      <c r="A21" s="1189" t="s">
        <v>23</v>
      </c>
      <c r="B21" s="1189"/>
      <c r="C21" s="309">
        <v>1</v>
      </c>
      <c r="D21" s="309">
        <v>1</v>
      </c>
      <c r="E21" s="226">
        <v>1</v>
      </c>
      <c r="F21" s="226">
        <v>1</v>
      </c>
    </row>
    <row r="22" spans="1:8" ht="15.6" x14ac:dyDescent="0.25">
      <c r="A22" s="831" t="s">
        <v>371</v>
      </c>
      <c r="B22" s="831"/>
      <c r="C22" s="310">
        <f>SUM(C4:C21)</f>
        <v>31</v>
      </c>
      <c r="D22" s="310">
        <f>SUM(D4:D21)</f>
        <v>32</v>
      </c>
      <c r="E22" s="228">
        <f>SUM(E4:E21)</f>
        <v>29</v>
      </c>
      <c r="F22" s="228">
        <f>SUM(F4:F21)</f>
        <v>27</v>
      </c>
    </row>
    <row r="23" spans="1:8" ht="15.6" x14ac:dyDescent="0.25">
      <c r="A23" s="1195" t="s">
        <v>24</v>
      </c>
      <c r="B23" s="150" t="s">
        <v>360</v>
      </c>
      <c r="C23" s="311">
        <v>2</v>
      </c>
      <c r="D23" s="311">
        <v>2</v>
      </c>
      <c r="E23" s="229">
        <v>2</v>
      </c>
      <c r="F23" s="229">
        <v>2</v>
      </c>
    </row>
    <row r="24" spans="1:8" ht="15.6" x14ac:dyDescent="0.25">
      <c r="A24" s="1196"/>
      <c r="B24" s="150" t="s">
        <v>361</v>
      </c>
      <c r="C24" s="311">
        <v>1</v>
      </c>
      <c r="D24" s="311">
        <v>1</v>
      </c>
      <c r="E24" s="229"/>
      <c r="F24" s="229"/>
    </row>
    <row r="25" spans="1:8" ht="15.6" x14ac:dyDescent="0.25">
      <c r="A25" s="1196"/>
      <c r="B25" s="150" t="s">
        <v>19</v>
      </c>
      <c r="C25" s="311"/>
      <c r="D25" s="311"/>
      <c r="E25" s="229"/>
      <c r="F25" s="229">
        <v>1</v>
      </c>
    </row>
    <row r="26" spans="1:8" ht="31.2" x14ac:dyDescent="0.25">
      <c r="A26" s="1196"/>
      <c r="B26" s="150" t="s">
        <v>255</v>
      </c>
      <c r="C26" s="311">
        <v>1</v>
      </c>
      <c r="D26" s="311">
        <v>1</v>
      </c>
      <c r="E26" s="229"/>
      <c r="F26" s="229">
        <v>1</v>
      </c>
    </row>
    <row r="27" spans="1:8" ht="15.6" x14ac:dyDescent="0.25">
      <c r="A27" s="1196"/>
      <c r="B27" s="150" t="s">
        <v>298</v>
      </c>
      <c r="C27" s="311"/>
      <c r="D27" s="311"/>
      <c r="E27" s="229">
        <v>4</v>
      </c>
      <c r="F27" s="229">
        <v>4</v>
      </c>
    </row>
    <row r="28" spans="1:8" ht="15.6" x14ac:dyDescent="0.25">
      <c r="A28" s="1197"/>
      <c r="B28" s="174" t="s">
        <v>13</v>
      </c>
      <c r="C28" s="310">
        <f>SUM(C23:C27)</f>
        <v>4</v>
      </c>
      <c r="D28" s="310">
        <f>SUM(D23:D27)</f>
        <v>4</v>
      </c>
      <c r="E28" s="228">
        <f>SUM(E23:E27)</f>
        <v>6</v>
      </c>
      <c r="F28" s="228">
        <f>SUM(F23:F27)</f>
        <v>8</v>
      </c>
    </row>
    <row r="29" spans="1:8" ht="15.6" x14ac:dyDescent="0.25">
      <c r="A29" s="1068" t="s">
        <v>372</v>
      </c>
      <c r="B29" s="1069"/>
      <c r="C29" s="309">
        <f>SUM(C22,C28)</f>
        <v>35</v>
      </c>
      <c r="D29" s="309">
        <f>SUM(D22,D28)</f>
        <v>36</v>
      </c>
      <c r="E29" s="226">
        <f>SUM(E22,E28)</f>
        <v>35</v>
      </c>
      <c r="F29" s="226">
        <f>SUM(F22,F28)</f>
        <v>35</v>
      </c>
    </row>
    <row r="30" spans="1:8" ht="31.5" customHeight="1" x14ac:dyDescent="0.25">
      <c r="A30" s="1193" t="s">
        <v>288</v>
      </c>
      <c r="B30" s="1194"/>
      <c r="C30" s="230">
        <v>35</v>
      </c>
      <c r="D30" s="230">
        <v>36</v>
      </c>
      <c r="E30" s="230">
        <v>35</v>
      </c>
      <c r="F30" s="230">
        <v>35</v>
      </c>
    </row>
    <row r="33" spans="1:1" x14ac:dyDescent="0.25">
      <c r="A33" s="175" t="s">
        <v>367</v>
      </c>
    </row>
    <row r="34" spans="1:1" x14ac:dyDescent="0.25">
      <c r="A34" s="175" t="s">
        <v>368</v>
      </c>
    </row>
    <row r="35" spans="1:1" x14ac:dyDescent="0.25">
      <c r="A35" s="175" t="s">
        <v>369</v>
      </c>
    </row>
    <row r="36" spans="1:1" x14ac:dyDescent="0.25">
      <c r="A36" s="175" t="s">
        <v>370</v>
      </c>
    </row>
  </sheetData>
  <mergeCells count="24">
    <mergeCell ref="A30:B30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A28"/>
    <mergeCell ref="A29:B29"/>
    <mergeCell ref="A13:B13"/>
    <mergeCell ref="A2:F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H12" sqref="H12"/>
    </sheetView>
  </sheetViews>
  <sheetFormatPr defaultColWidth="9.109375" defaultRowHeight="13.2" x14ac:dyDescent="0.25"/>
  <cols>
    <col min="1" max="1" width="22.44140625" style="175" customWidth="1"/>
    <col min="2" max="2" width="45.44140625" style="175" customWidth="1"/>
    <col min="3" max="3" width="6.88671875" style="175" bestFit="1" customWidth="1"/>
    <col min="4" max="6" width="8" style="175" bestFit="1" customWidth="1"/>
    <col min="7" max="7" width="2.88671875" style="175" customWidth="1"/>
    <col min="8" max="8" width="28" style="175" bestFit="1" customWidth="1"/>
    <col min="9" max="16384" width="9.109375" style="175"/>
  </cols>
  <sheetData>
    <row r="2" spans="1:6" ht="15.6" x14ac:dyDescent="0.25">
      <c r="A2" s="1190" t="s">
        <v>373</v>
      </c>
      <c r="B2" s="1190"/>
      <c r="C2" s="1190"/>
      <c r="D2" s="1190"/>
      <c r="E2" s="1190"/>
      <c r="F2" s="1190"/>
    </row>
    <row r="3" spans="1:6" ht="15.6" x14ac:dyDescent="0.25">
      <c r="A3" s="1199" t="s">
        <v>249</v>
      </c>
      <c r="B3" s="1199"/>
      <c r="C3" s="308" t="s">
        <v>17</v>
      </c>
      <c r="D3" s="319" t="s">
        <v>18</v>
      </c>
      <c r="E3" s="227" t="s">
        <v>21</v>
      </c>
      <c r="F3" s="227" t="s">
        <v>22</v>
      </c>
    </row>
    <row r="4" spans="1:6" ht="15.6" x14ac:dyDescent="0.25">
      <c r="A4" s="1200" t="s">
        <v>2</v>
      </c>
      <c r="B4" s="1201"/>
      <c r="C4" s="309">
        <v>4</v>
      </c>
      <c r="D4" s="309">
        <v>4</v>
      </c>
      <c r="E4" s="226">
        <v>4</v>
      </c>
      <c r="F4" s="226">
        <v>4</v>
      </c>
    </row>
    <row r="5" spans="1:6" ht="15.6" x14ac:dyDescent="0.25">
      <c r="A5" s="1198" t="s">
        <v>360</v>
      </c>
      <c r="B5" s="1198"/>
      <c r="C5" s="309">
        <v>3</v>
      </c>
      <c r="D5" s="309">
        <v>3</v>
      </c>
      <c r="E5" s="226">
        <v>3</v>
      </c>
      <c r="F5" s="226">
        <v>3</v>
      </c>
    </row>
    <row r="6" spans="1:6" ht="15.6" x14ac:dyDescent="0.25">
      <c r="A6" s="1198" t="s">
        <v>361</v>
      </c>
      <c r="B6" s="1198"/>
      <c r="C6" s="309">
        <v>3</v>
      </c>
      <c r="D6" s="309">
        <v>3</v>
      </c>
      <c r="E6" s="226">
        <v>3</v>
      </c>
      <c r="F6" s="226">
        <v>3</v>
      </c>
    </row>
    <row r="7" spans="1:6" ht="15.6" x14ac:dyDescent="0.25">
      <c r="A7" s="1198" t="s">
        <v>19</v>
      </c>
      <c r="B7" s="1198"/>
      <c r="C7" s="309">
        <v>3</v>
      </c>
      <c r="D7" s="309">
        <v>3</v>
      </c>
      <c r="E7" s="226">
        <v>3</v>
      </c>
      <c r="F7" s="226">
        <v>3</v>
      </c>
    </row>
    <row r="8" spans="1:6" ht="15.6" x14ac:dyDescent="0.25">
      <c r="A8" s="1198" t="s">
        <v>254</v>
      </c>
      <c r="B8" s="1198"/>
      <c r="C8" s="309"/>
      <c r="D8" s="309"/>
      <c r="E8" s="226">
        <v>1</v>
      </c>
      <c r="F8" s="226"/>
    </row>
    <row r="9" spans="1:6" ht="15.6" x14ac:dyDescent="0.25">
      <c r="A9" s="1198" t="s">
        <v>255</v>
      </c>
      <c r="B9" s="1198"/>
      <c r="C9" s="309">
        <v>2</v>
      </c>
      <c r="D9" s="309">
        <v>2</v>
      </c>
      <c r="E9" s="226">
        <v>3</v>
      </c>
      <c r="F9" s="226">
        <v>3</v>
      </c>
    </row>
    <row r="10" spans="1:6" ht="15.6" x14ac:dyDescent="0.25">
      <c r="A10" s="1198" t="s">
        <v>5</v>
      </c>
      <c r="B10" s="1198"/>
      <c r="C10" s="309">
        <v>2</v>
      </c>
      <c r="D10" s="309">
        <v>2</v>
      </c>
      <c r="E10" s="226">
        <v>2</v>
      </c>
      <c r="F10" s="226"/>
    </row>
    <row r="11" spans="1:6" ht="15.6" x14ac:dyDescent="0.25">
      <c r="A11" s="1198" t="s">
        <v>6</v>
      </c>
      <c r="B11" s="1198"/>
      <c r="C11" s="309">
        <v>2</v>
      </c>
      <c r="D11" s="309">
        <v>2</v>
      </c>
      <c r="E11" s="226"/>
      <c r="F11" s="226"/>
    </row>
    <row r="12" spans="1:6" ht="15.6" x14ac:dyDescent="0.25">
      <c r="A12" s="1198" t="s">
        <v>256</v>
      </c>
      <c r="B12" s="1198"/>
      <c r="C12" s="309"/>
      <c r="D12" s="309">
        <v>2</v>
      </c>
      <c r="E12" s="226">
        <v>2</v>
      </c>
      <c r="F12" s="226">
        <v>2</v>
      </c>
    </row>
    <row r="13" spans="1:6" ht="15.6" x14ac:dyDescent="0.25">
      <c r="A13" s="1198" t="s">
        <v>257</v>
      </c>
      <c r="B13" s="1198"/>
      <c r="C13" s="309">
        <v>2</v>
      </c>
      <c r="D13" s="309">
        <v>2</v>
      </c>
      <c r="E13" s="226"/>
      <c r="F13" s="226"/>
    </row>
    <row r="14" spans="1:6" ht="15.6" x14ac:dyDescent="0.25">
      <c r="A14" s="1198" t="s">
        <v>3</v>
      </c>
      <c r="B14" s="1198"/>
      <c r="C14" s="309">
        <v>1</v>
      </c>
      <c r="D14" s="309">
        <v>1</v>
      </c>
      <c r="E14" s="226"/>
      <c r="F14" s="226"/>
    </row>
    <row r="15" spans="1:6" ht="15.6" x14ac:dyDescent="0.25">
      <c r="A15" s="1198" t="s">
        <v>362</v>
      </c>
      <c r="B15" s="1198"/>
      <c r="C15" s="309">
        <v>1</v>
      </c>
      <c r="D15" s="309">
        <v>1</v>
      </c>
      <c r="E15" s="226"/>
      <c r="F15" s="226"/>
    </row>
    <row r="16" spans="1:6" ht="15.6" x14ac:dyDescent="0.25">
      <c r="A16" s="1198" t="s">
        <v>363</v>
      </c>
      <c r="B16" s="1198"/>
      <c r="C16" s="309">
        <v>1</v>
      </c>
      <c r="D16" s="309"/>
      <c r="E16" s="226"/>
      <c r="F16" s="226"/>
    </row>
    <row r="17" spans="1:8" ht="15.6" x14ac:dyDescent="0.25">
      <c r="A17" s="1198" t="s">
        <v>364</v>
      </c>
      <c r="B17" s="1198"/>
      <c r="C17" s="309"/>
      <c r="D17" s="309"/>
      <c r="E17" s="226">
        <v>2</v>
      </c>
      <c r="F17" s="226">
        <v>2</v>
      </c>
      <c r="H17" s="175" t="s">
        <v>365</v>
      </c>
    </row>
    <row r="18" spans="1:8" ht="15.6" x14ac:dyDescent="0.25">
      <c r="A18" s="1198" t="s">
        <v>7</v>
      </c>
      <c r="B18" s="1198"/>
      <c r="C18" s="309">
        <v>1</v>
      </c>
      <c r="D18" s="309">
        <v>1</v>
      </c>
      <c r="E18" s="226"/>
      <c r="F18" s="226"/>
    </row>
    <row r="19" spans="1:8" ht="15.6" x14ac:dyDescent="0.25">
      <c r="A19" s="1198" t="s">
        <v>366</v>
      </c>
      <c r="B19" s="1198"/>
      <c r="C19" s="309"/>
      <c r="D19" s="309"/>
      <c r="E19" s="226"/>
      <c r="F19" s="226">
        <v>1</v>
      </c>
    </row>
    <row r="20" spans="1:8" ht="15.6" x14ac:dyDescent="0.25">
      <c r="A20" s="1198" t="s">
        <v>4</v>
      </c>
      <c r="B20" s="1198"/>
      <c r="C20" s="309">
        <v>5</v>
      </c>
      <c r="D20" s="309">
        <v>5</v>
      </c>
      <c r="E20" s="226">
        <v>5</v>
      </c>
      <c r="F20" s="226">
        <v>5</v>
      </c>
    </row>
    <row r="21" spans="1:8" ht="15.6" x14ac:dyDescent="0.25">
      <c r="A21" s="1198" t="s">
        <v>23</v>
      </c>
      <c r="B21" s="1198"/>
      <c r="C21" s="309">
        <v>1</v>
      </c>
      <c r="D21" s="309">
        <v>1</v>
      </c>
      <c r="E21" s="226">
        <v>1</v>
      </c>
      <c r="F21" s="226">
        <v>1</v>
      </c>
    </row>
    <row r="22" spans="1:8" ht="15.6" x14ac:dyDescent="0.25">
      <c r="A22" s="831" t="s">
        <v>371</v>
      </c>
      <c r="B22" s="831"/>
      <c r="C22" s="310">
        <f>SUM(C4:C21)</f>
        <v>31</v>
      </c>
      <c r="D22" s="310">
        <f>SUM(D4:D21)</f>
        <v>32</v>
      </c>
      <c r="E22" s="228">
        <f>SUM(E4:E21)</f>
        <v>29</v>
      </c>
      <c r="F22" s="228">
        <f>SUM(F4:F21)</f>
        <v>27</v>
      </c>
    </row>
    <row r="23" spans="1:8" ht="15.6" x14ac:dyDescent="0.25">
      <c r="A23" s="831" t="s">
        <v>24</v>
      </c>
      <c r="B23" s="153" t="s">
        <v>360</v>
      </c>
      <c r="C23" s="309">
        <v>1</v>
      </c>
      <c r="D23" s="309"/>
      <c r="E23" s="226"/>
      <c r="F23" s="226">
        <v>1</v>
      </c>
    </row>
    <row r="24" spans="1:8" ht="15.6" x14ac:dyDescent="0.25">
      <c r="A24" s="831"/>
      <c r="B24" s="153" t="s">
        <v>19</v>
      </c>
      <c r="C24" s="309">
        <v>2</v>
      </c>
      <c r="D24" s="309">
        <v>2</v>
      </c>
      <c r="E24" s="226">
        <v>2</v>
      </c>
      <c r="F24" s="226">
        <v>2</v>
      </c>
    </row>
    <row r="25" spans="1:8" ht="15.6" x14ac:dyDescent="0.25">
      <c r="A25" s="831"/>
      <c r="B25" s="231" t="s">
        <v>5</v>
      </c>
      <c r="C25" s="223"/>
      <c r="D25" s="309">
        <v>1</v>
      </c>
      <c r="E25" s="188"/>
      <c r="F25" s="188"/>
    </row>
    <row r="26" spans="1:8" ht="15.6" x14ac:dyDescent="0.25">
      <c r="A26" s="831"/>
      <c r="B26" s="153" t="s">
        <v>7</v>
      </c>
      <c r="C26" s="309">
        <v>1</v>
      </c>
      <c r="D26" s="309">
        <v>1</v>
      </c>
      <c r="E26" s="226"/>
      <c r="F26" s="226">
        <v>1</v>
      </c>
    </row>
    <row r="27" spans="1:8" ht="15.6" x14ac:dyDescent="0.25">
      <c r="A27" s="831"/>
      <c r="B27" s="153" t="s">
        <v>298</v>
      </c>
      <c r="C27" s="309"/>
      <c r="D27" s="309"/>
      <c r="E27" s="226">
        <v>4</v>
      </c>
      <c r="F27" s="226">
        <v>4</v>
      </c>
    </row>
    <row r="28" spans="1:8" ht="16.2" x14ac:dyDescent="0.25">
      <c r="A28" s="831"/>
      <c r="B28" s="232" t="s">
        <v>13</v>
      </c>
      <c r="C28" s="310">
        <f>SUM(C23:C27)</f>
        <v>4</v>
      </c>
      <c r="D28" s="310">
        <f>SUM(D23:D27)</f>
        <v>4</v>
      </c>
      <c r="E28" s="228">
        <f>SUM(E23:E27)</f>
        <v>6</v>
      </c>
      <c r="F28" s="228">
        <f>SUM(F23:F27)</f>
        <v>8</v>
      </c>
    </row>
    <row r="29" spans="1:8" ht="15.6" x14ac:dyDescent="0.25">
      <c r="A29" s="831" t="s">
        <v>372</v>
      </c>
      <c r="B29" s="831"/>
      <c r="C29" s="309">
        <f>SUM(C22,C28)</f>
        <v>35</v>
      </c>
      <c r="D29" s="309">
        <f>SUM(D22,D28)</f>
        <v>36</v>
      </c>
      <c r="E29" s="226">
        <f>SUM(E22,E28)</f>
        <v>35</v>
      </c>
      <c r="F29" s="226">
        <f>SUM(F22,F28)</f>
        <v>35</v>
      </c>
    </row>
    <row r="30" spans="1:8" ht="15.6" x14ac:dyDescent="0.25">
      <c r="A30" s="1202" t="s">
        <v>288</v>
      </c>
      <c r="B30" s="1202"/>
      <c r="C30" s="230">
        <v>35</v>
      </c>
      <c r="D30" s="230">
        <v>36</v>
      </c>
      <c r="E30" s="230">
        <v>35</v>
      </c>
      <c r="F30" s="230">
        <v>35</v>
      </c>
    </row>
    <row r="34" spans="1:1" x14ac:dyDescent="0.25">
      <c r="A34" s="175" t="s">
        <v>367</v>
      </c>
    </row>
    <row r="35" spans="1:1" x14ac:dyDescent="0.25">
      <c r="A35" s="175" t="s">
        <v>368</v>
      </c>
    </row>
    <row r="36" spans="1:1" x14ac:dyDescent="0.25">
      <c r="A36" s="175" t="s">
        <v>369</v>
      </c>
    </row>
    <row r="37" spans="1:1" x14ac:dyDescent="0.25">
      <c r="A37" s="175" t="s">
        <v>370</v>
      </c>
    </row>
  </sheetData>
  <mergeCells count="24">
    <mergeCell ref="A30:B30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A28"/>
    <mergeCell ref="A29:B29"/>
    <mergeCell ref="A13:B13"/>
    <mergeCell ref="A2:F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N42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28" sqref="I28:I36"/>
    </sheetView>
  </sheetViews>
  <sheetFormatPr defaultRowHeight="13.2" x14ac:dyDescent="0.25"/>
  <cols>
    <col min="1" max="1" width="26" customWidth="1"/>
    <col min="2" max="2" width="43.88671875" customWidth="1"/>
    <col min="13" max="14" width="10.44140625" bestFit="1" customWidth="1"/>
  </cols>
  <sheetData>
    <row r="1" spans="1:14" s="330" customFormat="1" ht="17.399999999999999" x14ac:dyDescent="0.3">
      <c r="A1" s="874" t="s">
        <v>639</v>
      </c>
      <c r="B1" s="874"/>
      <c r="C1" s="874"/>
      <c r="D1" s="874"/>
      <c r="E1" s="874"/>
      <c r="F1" s="874"/>
      <c r="G1" s="874"/>
      <c r="H1" s="874"/>
      <c r="I1" s="874"/>
      <c r="J1" s="874"/>
      <c r="K1" s="874"/>
      <c r="N1" s="629">
        <v>31</v>
      </c>
    </row>
    <row r="2" spans="1:14" s="330" customFormat="1" ht="15.6" x14ac:dyDescent="0.25">
      <c r="A2" s="875" t="s">
        <v>638</v>
      </c>
      <c r="B2" s="875"/>
      <c r="C2" s="875"/>
      <c r="D2" s="875"/>
      <c r="E2" s="875"/>
      <c r="F2" s="875"/>
      <c r="G2" s="875"/>
      <c r="H2" s="875"/>
      <c r="I2" s="875"/>
      <c r="J2" s="875"/>
      <c r="K2" s="875"/>
      <c r="N2" s="630">
        <v>36</v>
      </c>
    </row>
    <row r="3" spans="1:14" x14ac:dyDescent="0.25">
      <c r="A3" s="879"/>
      <c r="B3" s="880"/>
      <c r="C3" s="880"/>
      <c r="D3" s="880"/>
      <c r="E3" s="880"/>
      <c r="F3" s="880"/>
      <c r="G3" s="880"/>
      <c r="H3" s="880"/>
      <c r="I3" s="880"/>
      <c r="J3" s="880"/>
      <c r="K3" s="881"/>
    </row>
    <row r="4" spans="1:14" ht="57.6" x14ac:dyDescent="0.25">
      <c r="A4" s="868" t="s">
        <v>249</v>
      </c>
      <c r="B4" s="868"/>
      <c r="C4" s="698" t="s">
        <v>620</v>
      </c>
      <c r="D4" s="698" t="s">
        <v>621</v>
      </c>
      <c r="E4" s="698" t="s">
        <v>622</v>
      </c>
      <c r="F4" s="698" t="s">
        <v>623</v>
      </c>
      <c r="G4" s="698" t="s">
        <v>645</v>
      </c>
      <c r="H4" s="698" t="s">
        <v>644</v>
      </c>
      <c r="I4" s="698" t="s">
        <v>647</v>
      </c>
      <c r="J4" s="698" t="s">
        <v>648</v>
      </c>
      <c r="K4" s="698" t="s">
        <v>682</v>
      </c>
    </row>
    <row r="5" spans="1:14" ht="14.4" x14ac:dyDescent="0.25">
      <c r="A5" s="869" t="s">
        <v>624</v>
      </c>
      <c r="B5" s="664" t="s">
        <v>2</v>
      </c>
      <c r="C5" s="619">
        <v>4</v>
      </c>
      <c r="D5" s="619">
        <v>5</v>
      </c>
      <c r="E5" s="619">
        <v>3</v>
      </c>
      <c r="F5" s="619">
        <v>3</v>
      </c>
      <c r="G5" s="624">
        <f>SUM(C5:F5)</f>
        <v>15</v>
      </c>
      <c r="H5" s="627">
        <f>((C5+D5+E5)*$N$2)+(F5*$N$1)</f>
        <v>525</v>
      </c>
      <c r="I5" s="619">
        <v>0</v>
      </c>
      <c r="J5" s="619">
        <f>I5*$N$1</f>
        <v>0</v>
      </c>
      <c r="K5" s="621">
        <f>H5+J5</f>
        <v>525</v>
      </c>
    </row>
    <row r="6" spans="1:14" ht="14.4" x14ac:dyDescent="0.25">
      <c r="A6" s="869"/>
      <c r="B6" s="664" t="s">
        <v>383</v>
      </c>
      <c r="C6" s="653">
        <v>5</v>
      </c>
      <c r="D6" s="653">
        <v>5</v>
      </c>
      <c r="E6" s="653">
        <v>4</v>
      </c>
      <c r="F6" s="619">
        <v>3</v>
      </c>
      <c r="G6" s="624">
        <f t="shared" ref="G6:G17" si="0">SUM(C6:F6)</f>
        <v>17</v>
      </c>
      <c r="H6" s="627">
        <f t="shared" ref="H6:H9" si="1">((C6+D6+E6)*$N$2)+(F6*$N$1)</f>
        <v>597</v>
      </c>
      <c r="I6" s="653">
        <v>3</v>
      </c>
      <c r="J6" s="619">
        <f t="shared" ref="J6:J17" si="2">I6*$N$1</f>
        <v>93</v>
      </c>
      <c r="K6" s="621">
        <f t="shared" ref="K6:K17" si="3">H6+J6</f>
        <v>690</v>
      </c>
    </row>
    <row r="7" spans="1:14" ht="14.4" x14ac:dyDescent="0.25">
      <c r="A7" s="869"/>
      <c r="B7" s="620" t="s">
        <v>670</v>
      </c>
      <c r="C7" s="653">
        <v>2</v>
      </c>
      <c r="D7" s="619"/>
      <c r="E7" s="619"/>
      <c r="F7" s="653">
        <v>2</v>
      </c>
      <c r="G7" s="624">
        <f>SUM(C7:F7)</f>
        <v>4</v>
      </c>
      <c r="H7" s="627">
        <f>((C7+D7+E7)*$N$2)+(F7*$N$2)</f>
        <v>144</v>
      </c>
      <c r="I7" s="619">
        <v>3</v>
      </c>
      <c r="J7" s="619">
        <f>I7*$N$1</f>
        <v>93</v>
      </c>
      <c r="K7" s="621">
        <f t="shared" si="3"/>
        <v>237</v>
      </c>
    </row>
    <row r="8" spans="1:14" ht="14.4" x14ac:dyDescent="0.25">
      <c r="A8" s="869"/>
      <c r="B8" s="664" t="s">
        <v>19</v>
      </c>
      <c r="C8" s="619">
        <v>4</v>
      </c>
      <c r="D8" s="619">
        <v>4</v>
      </c>
      <c r="E8" s="619">
        <v>3</v>
      </c>
      <c r="F8" s="619">
        <v>3</v>
      </c>
      <c r="G8" s="624">
        <f t="shared" si="0"/>
        <v>14</v>
      </c>
      <c r="H8" s="627">
        <f t="shared" si="1"/>
        <v>489</v>
      </c>
      <c r="I8" s="619">
        <v>0</v>
      </c>
      <c r="J8" s="619">
        <f t="shared" si="2"/>
        <v>0</v>
      </c>
      <c r="K8" s="621">
        <f t="shared" si="3"/>
        <v>489</v>
      </c>
    </row>
    <row r="9" spans="1:14" ht="14.4" x14ac:dyDescent="0.25">
      <c r="A9" s="869"/>
      <c r="B9" s="664" t="s">
        <v>625</v>
      </c>
      <c r="C9" s="619">
        <v>3</v>
      </c>
      <c r="D9" s="619">
        <v>3</v>
      </c>
      <c r="E9" s="619">
        <v>2</v>
      </c>
      <c r="F9" s="619">
        <v>2</v>
      </c>
      <c r="G9" s="624">
        <f t="shared" si="0"/>
        <v>10</v>
      </c>
      <c r="H9" s="627">
        <f t="shared" si="1"/>
        <v>350</v>
      </c>
      <c r="I9" s="619">
        <v>0</v>
      </c>
      <c r="J9" s="619">
        <f t="shared" si="2"/>
        <v>0</v>
      </c>
      <c r="K9" s="621">
        <f t="shared" si="3"/>
        <v>350</v>
      </c>
    </row>
    <row r="10" spans="1:14" ht="14.4" x14ac:dyDescent="0.25">
      <c r="A10" s="869"/>
      <c r="B10" s="620" t="s">
        <v>626</v>
      </c>
      <c r="C10" s="619">
        <v>0</v>
      </c>
      <c r="D10" s="619">
        <v>0</v>
      </c>
      <c r="E10" s="619">
        <v>0</v>
      </c>
      <c r="F10" s="619">
        <v>1</v>
      </c>
      <c r="G10" s="624">
        <f t="shared" si="0"/>
        <v>1</v>
      </c>
      <c r="H10" s="627">
        <f>((C10+D10+E10)*$N$2)+(F10*$N$2)</f>
        <v>36</v>
      </c>
      <c r="I10" s="619">
        <v>0</v>
      </c>
      <c r="J10" s="619">
        <f t="shared" si="2"/>
        <v>0</v>
      </c>
      <c r="K10" s="621">
        <f t="shared" si="3"/>
        <v>36</v>
      </c>
    </row>
    <row r="11" spans="1:14" ht="14.4" x14ac:dyDescent="0.25">
      <c r="A11" s="869"/>
      <c r="B11" s="620" t="s">
        <v>627</v>
      </c>
      <c r="C11" s="702">
        <v>1</v>
      </c>
      <c r="D11" s="702">
        <v>0</v>
      </c>
      <c r="E11" s="702">
        <v>0</v>
      </c>
      <c r="F11" s="619">
        <v>0</v>
      </c>
      <c r="G11" s="624">
        <f t="shared" si="0"/>
        <v>1</v>
      </c>
      <c r="H11" s="627">
        <f t="shared" ref="H11:H17" si="4">((C11+D11+E11)*$N$2)+(F11*$N$2)</f>
        <v>36</v>
      </c>
      <c r="I11" s="702">
        <v>0</v>
      </c>
      <c r="J11" s="619">
        <f t="shared" si="2"/>
        <v>0</v>
      </c>
      <c r="K11" s="621">
        <f t="shared" si="3"/>
        <v>36</v>
      </c>
    </row>
    <row r="12" spans="1:14" ht="14.4" x14ac:dyDescent="0.25">
      <c r="A12" s="869"/>
      <c r="B12" s="620" t="s">
        <v>34</v>
      </c>
      <c r="C12" s="702">
        <v>4</v>
      </c>
      <c r="D12" s="702">
        <v>4</v>
      </c>
      <c r="E12" s="702">
        <v>3</v>
      </c>
      <c r="F12" s="619">
        <v>3</v>
      </c>
      <c r="G12" s="624">
        <f t="shared" si="0"/>
        <v>14</v>
      </c>
      <c r="H12" s="627">
        <f t="shared" si="4"/>
        <v>504</v>
      </c>
      <c r="I12" s="619">
        <v>0</v>
      </c>
      <c r="J12" s="619">
        <f t="shared" si="2"/>
        <v>0</v>
      </c>
      <c r="K12" s="621">
        <f t="shared" si="3"/>
        <v>504</v>
      </c>
    </row>
    <row r="13" spans="1:14" ht="14.4" x14ac:dyDescent="0.25">
      <c r="A13" s="869"/>
      <c r="B13" s="620" t="s">
        <v>23</v>
      </c>
      <c r="C13" s="702">
        <v>1</v>
      </c>
      <c r="D13" s="702">
        <v>1</v>
      </c>
      <c r="E13" s="702">
        <v>1</v>
      </c>
      <c r="F13" s="619">
        <v>1</v>
      </c>
      <c r="G13" s="624">
        <f t="shared" si="0"/>
        <v>4</v>
      </c>
      <c r="H13" s="627">
        <f t="shared" si="4"/>
        <v>144</v>
      </c>
      <c r="I13" s="702">
        <v>1</v>
      </c>
      <c r="J13" s="619">
        <f t="shared" si="2"/>
        <v>31</v>
      </c>
      <c r="K13" s="621">
        <f t="shared" si="3"/>
        <v>175</v>
      </c>
    </row>
    <row r="14" spans="1:14" ht="14.4" x14ac:dyDescent="0.25">
      <c r="A14" s="869"/>
      <c r="B14" s="620" t="s">
        <v>628</v>
      </c>
      <c r="C14" s="702">
        <v>3</v>
      </c>
      <c r="D14" s="702">
        <v>0</v>
      </c>
      <c r="E14" s="702">
        <v>0</v>
      </c>
      <c r="F14" s="619">
        <v>0</v>
      </c>
      <c r="G14" s="624">
        <f t="shared" si="0"/>
        <v>3</v>
      </c>
      <c r="H14" s="627">
        <f t="shared" si="4"/>
        <v>108</v>
      </c>
      <c r="I14" s="702">
        <v>0</v>
      </c>
      <c r="J14" s="619">
        <f t="shared" si="2"/>
        <v>0</v>
      </c>
      <c r="K14" s="621">
        <f t="shared" si="3"/>
        <v>108</v>
      </c>
    </row>
    <row r="15" spans="1:14" ht="28.8" x14ac:dyDescent="0.25">
      <c r="A15" s="869"/>
      <c r="B15" s="620" t="s">
        <v>669</v>
      </c>
      <c r="C15" s="702">
        <v>0</v>
      </c>
      <c r="D15" s="702">
        <v>2</v>
      </c>
      <c r="E15" s="702">
        <v>2</v>
      </c>
      <c r="F15" s="619">
        <v>0</v>
      </c>
      <c r="G15" s="624">
        <f t="shared" si="0"/>
        <v>4</v>
      </c>
      <c r="H15" s="627">
        <f t="shared" si="4"/>
        <v>144</v>
      </c>
      <c r="I15" s="702">
        <v>0</v>
      </c>
      <c r="J15" s="619">
        <f t="shared" si="2"/>
        <v>0</v>
      </c>
      <c r="K15" s="621">
        <f t="shared" si="3"/>
        <v>144</v>
      </c>
    </row>
    <row r="16" spans="1:14" ht="14.4" x14ac:dyDescent="0.25">
      <c r="A16" s="869"/>
      <c r="B16" s="620" t="s">
        <v>630</v>
      </c>
      <c r="C16" s="625">
        <v>0</v>
      </c>
      <c r="D16" s="702">
        <v>0</v>
      </c>
      <c r="E16" s="702">
        <v>2</v>
      </c>
      <c r="F16" s="619">
        <v>2</v>
      </c>
      <c r="G16" s="624">
        <f t="shared" si="0"/>
        <v>4</v>
      </c>
      <c r="H16" s="627">
        <f t="shared" si="4"/>
        <v>144</v>
      </c>
      <c r="I16" s="619">
        <v>0</v>
      </c>
      <c r="J16" s="619">
        <f t="shared" si="2"/>
        <v>0</v>
      </c>
      <c r="K16" s="621">
        <f t="shared" si="3"/>
        <v>144</v>
      </c>
    </row>
    <row r="17" spans="1:14" ht="25.5" customHeight="1" x14ac:dyDescent="0.25">
      <c r="A17" s="869"/>
      <c r="B17" s="620" t="s">
        <v>469</v>
      </c>
      <c r="C17" s="702">
        <v>0</v>
      </c>
      <c r="D17" s="702">
        <v>1</v>
      </c>
      <c r="E17" s="702">
        <v>0</v>
      </c>
      <c r="F17" s="619">
        <v>0</v>
      </c>
      <c r="G17" s="624">
        <f t="shared" si="0"/>
        <v>1</v>
      </c>
      <c r="H17" s="627">
        <f t="shared" si="4"/>
        <v>36</v>
      </c>
      <c r="I17" s="702">
        <v>0</v>
      </c>
      <c r="J17" s="619">
        <f t="shared" si="2"/>
        <v>0</v>
      </c>
      <c r="K17" s="621">
        <f t="shared" si="3"/>
        <v>36</v>
      </c>
      <c r="M17" s="876" t="s">
        <v>667</v>
      </c>
      <c r="N17" s="876" t="s">
        <v>666</v>
      </c>
    </row>
    <row r="18" spans="1:14" ht="14.4" x14ac:dyDescent="0.25">
      <c r="A18" s="869"/>
      <c r="B18" s="626" t="s">
        <v>631</v>
      </c>
      <c r="C18" s="622">
        <f t="shared" ref="C18:J18" si="5">SUM(C5:C17)</f>
        <v>27</v>
      </c>
      <c r="D18" s="622">
        <f t="shared" si="5"/>
        <v>25</v>
      </c>
      <c r="E18" s="622">
        <f t="shared" si="5"/>
        <v>20</v>
      </c>
      <c r="F18" s="622">
        <f t="shared" si="5"/>
        <v>20</v>
      </c>
      <c r="G18" s="628">
        <f t="shared" si="5"/>
        <v>92</v>
      </c>
      <c r="H18" s="628">
        <f t="shared" si="5"/>
        <v>3257</v>
      </c>
      <c r="I18" s="622">
        <f t="shared" si="5"/>
        <v>7</v>
      </c>
      <c r="J18" s="622">
        <f t="shared" si="5"/>
        <v>217</v>
      </c>
      <c r="K18" s="622">
        <f t="shared" ref="K18:K19" si="6">H18+J18</f>
        <v>3474</v>
      </c>
      <c r="M18" s="876"/>
      <c r="N18" s="877"/>
    </row>
    <row r="19" spans="1:14" ht="14.4" x14ac:dyDescent="0.25">
      <c r="A19" s="703"/>
      <c r="B19" s="643" t="s">
        <v>646</v>
      </c>
      <c r="C19" s="701">
        <v>27</v>
      </c>
      <c r="D19" s="701">
        <v>25</v>
      </c>
      <c r="E19" s="701">
        <v>20</v>
      </c>
      <c r="F19" s="701">
        <v>20</v>
      </c>
      <c r="G19" s="645">
        <f>SUM(C19:F19)</f>
        <v>92</v>
      </c>
      <c r="H19" s="645">
        <f>((C19+D19+E19)*$N$2)+((F5+F6+F8+F9)*N1)+((F7+F10+F11+F12+F13+F14+F15+F16+F17)*N2)</f>
        <v>3257</v>
      </c>
      <c r="I19" s="701">
        <v>6</v>
      </c>
      <c r="J19" s="701">
        <f>I19*N1</f>
        <v>186</v>
      </c>
      <c r="K19" s="701">
        <f t="shared" si="6"/>
        <v>3443</v>
      </c>
      <c r="M19" s="79">
        <f>H19/H39</f>
        <v>0.71993810786914236</v>
      </c>
      <c r="N19" s="652">
        <f>K19/M39</f>
        <v>0.58714188267394274</v>
      </c>
    </row>
    <row r="20" spans="1:14" ht="14.4" x14ac:dyDescent="0.25">
      <c r="A20" s="870" t="s">
        <v>640</v>
      </c>
      <c r="B20" s="870"/>
      <c r="C20" s="634">
        <v>7</v>
      </c>
      <c r="D20" s="634">
        <v>9</v>
      </c>
      <c r="E20" s="699">
        <v>0</v>
      </c>
      <c r="F20" s="699">
        <v>0</v>
      </c>
      <c r="G20" s="699">
        <f t="shared" ref="G20:G25" si="7">(C20+D20)*$D$38</f>
        <v>576</v>
      </c>
      <c r="H20" s="632">
        <f>((C20+D20+E20)*$N$2)+(F20*$N$1)</f>
        <v>576</v>
      </c>
      <c r="I20" s="699"/>
      <c r="J20" s="699"/>
      <c r="K20" s="633">
        <f>(C20*$N$2)+(D20*$N$2)+(E20*$N$2)+(F20*$N$2)+(I20*$N$1)</f>
        <v>576</v>
      </c>
    </row>
    <row r="21" spans="1:14" ht="14.4" x14ac:dyDescent="0.25">
      <c r="A21" s="866" t="s">
        <v>641</v>
      </c>
      <c r="B21" s="866"/>
      <c r="C21" s="696">
        <f>SUM(C22:C25)</f>
        <v>7</v>
      </c>
      <c r="D21" s="696">
        <f>SUM(D22:D25)</f>
        <v>9</v>
      </c>
      <c r="E21" s="696">
        <f>SUM(E22:E25)</f>
        <v>0</v>
      </c>
      <c r="F21" s="696">
        <f>SUM(F22:F25)</f>
        <v>0</v>
      </c>
      <c r="G21" s="696">
        <f t="shared" si="7"/>
        <v>576</v>
      </c>
      <c r="H21" s="632">
        <f t="shared" ref="H21" si="8">((C21+D21+E21)*$N$2)+(F21*$N$1)</f>
        <v>576</v>
      </c>
      <c r="I21" s="711">
        <f t="shared" ref="I21:J21" si="9">SUM(I22:I25)</f>
        <v>0</v>
      </c>
      <c r="J21" s="711">
        <f t="shared" si="9"/>
        <v>0</v>
      </c>
      <c r="K21" s="641">
        <f>H21</f>
        <v>576</v>
      </c>
    </row>
    <row r="22" spans="1:14" ht="14.4" x14ac:dyDescent="0.25">
      <c r="A22" s="646" t="s">
        <v>685</v>
      </c>
      <c r="B22" s="657" t="s">
        <v>685</v>
      </c>
      <c r="C22" s="702">
        <v>0.5</v>
      </c>
      <c r="D22" s="702"/>
      <c r="E22" s="702"/>
      <c r="F22" s="702"/>
      <c r="G22" s="702">
        <f t="shared" si="7"/>
        <v>18</v>
      </c>
      <c r="H22" s="133">
        <f>((C22+D22+E22)*$N$2)+(F22*$N$2)</f>
        <v>18</v>
      </c>
      <c r="I22" s="619"/>
      <c r="J22" s="619">
        <f t="shared" ref="J22:J25" si="10">I22*$N$1</f>
        <v>0</v>
      </c>
      <c r="K22" s="621">
        <f t="shared" ref="K22:K25" si="11">H22+J22</f>
        <v>18</v>
      </c>
    </row>
    <row r="23" spans="1:14" ht="14.4" x14ac:dyDescent="0.25">
      <c r="A23" s="878" t="s">
        <v>690</v>
      </c>
      <c r="B23" s="657" t="s">
        <v>687</v>
      </c>
      <c r="C23" s="702">
        <v>1.5</v>
      </c>
      <c r="D23" s="702"/>
      <c r="E23" s="702"/>
      <c r="F23" s="702"/>
      <c r="G23" s="702">
        <f t="shared" si="7"/>
        <v>54</v>
      </c>
      <c r="H23" s="133">
        <f t="shared" ref="H23:H25" si="12">((C23+D23+E23)*$N$2)+(F23*$N$2)</f>
        <v>54</v>
      </c>
      <c r="I23" s="619"/>
      <c r="J23" s="619">
        <f t="shared" si="10"/>
        <v>0</v>
      </c>
      <c r="K23" s="621">
        <f t="shared" si="11"/>
        <v>54</v>
      </c>
    </row>
    <row r="24" spans="1:14" ht="14.4" x14ac:dyDescent="0.25">
      <c r="A24" s="878"/>
      <c r="B24" s="657" t="s">
        <v>688</v>
      </c>
      <c r="C24" s="702">
        <v>1</v>
      </c>
      <c r="D24" s="702">
        <v>1</v>
      </c>
      <c r="E24" s="702"/>
      <c r="F24" s="702"/>
      <c r="G24" s="702">
        <f t="shared" si="7"/>
        <v>72</v>
      </c>
      <c r="H24" s="133">
        <f t="shared" si="12"/>
        <v>72</v>
      </c>
      <c r="I24" s="619"/>
      <c r="J24" s="619">
        <f t="shared" si="10"/>
        <v>0</v>
      </c>
      <c r="K24" s="621">
        <f t="shared" si="11"/>
        <v>72</v>
      </c>
    </row>
    <row r="25" spans="1:14" ht="14.4" x14ac:dyDescent="0.25">
      <c r="A25" s="878"/>
      <c r="B25" s="657" t="s">
        <v>689</v>
      </c>
      <c r="C25" s="702">
        <v>4</v>
      </c>
      <c r="D25" s="702">
        <v>8</v>
      </c>
      <c r="E25" s="702"/>
      <c r="F25" s="702"/>
      <c r="G25" s="702">
        <f t="shared" si="7"/>
        <v>432</v>
      </c>
      <c r="H25" s="133">
        <f t="shared" si="12"/>
        <v>432</v>
      </c>
      <c r="I25" s="619"/>
      <c r="J25" s="619">
        <f t="shared" si="10"/>
        <v>0</v>
      </c>
      <c r="K25" s="621">
        <f t="shared" si="11"/>
        <v>432</v>
      </c>
    </row>
    <row r="26" spans="1:14" ht="14.4" x14ac:dyDescent="0.25">
      <c r="A26" s="871" t="s">
        <v>642</v>
      </c>
      <c r="B26" s="871"/>
      <c r="C26" s="700">
        <v>0</v>
      </c>
      <c r="D26" s="700">
        <v>0</v>
      </c>
      <c r="E26" s="638">
        <v>14</v>
      </c>
      <c r="F26" s="638">
        <v>14</v>
      </c>
      <c r="G26" s="638">
        <f>SUM(C26:F26)</f>
        <v>28</v>
      </c>
      <c r="H26" s="639">
        <f>G26*N2</f>
        <v>1008</v>
      </c>
      <c r="I26" s="700">
        <v>24</v>
      </c>
      <c r="J26" s="700">
        <f>I26*N1</f>
        <v>744</v>
      </c>
      <c r="K26" s="700">
        <f>H26+J26</f>
        <v>1752</v>
      </c>
    </row>
    <row r="27" spans="1:14" ht="14.4" x14ac:dyDescent="0.25">
      <c r="A27" s="867" t="s">
        <v>643</v>
      </c>
      <c r="B27" s="867"/>
      <c r="C27" s="697">
        <f>SUM(C28:C36)</f>
        <v>0</v>
      </c>
      <c r="D27" s="697">
        <f>SUM(D28:D36)</f>
        <v>0</v>
      </c>
      <c r="E27" s="697">
        <f>SUM(E28:E36)</f>
        <v>14</v>
      </c>
      <c r="F27" s="697">
        <f>SUM(F28:F36)</f>
        <v>14</v>
      </c>
      <c r="G27" s="697">
        <f>SUM(C27:F27)</f>
        <v>28</v>
      </c>
      <c r="H27" s="640">
        <f>G27*$N$2</f>
        <v>1008</v>
      </c>
      <c r="I27" s="697">
        <f>SUM(I28:I36)</f>
        <v>27</v>
      </c>
      <c r="J27" s="697">
        <f>SUM(J28:J36)</f>
        <v>837</v>
      </c>
      <c r="K27" s="637">
        <f>H27+J27</f>
        <v>1845</v>
      </c>
    </row>
    <row r="28" spans="1:14" ht="28.8" x14ac:dyDescent="0.25">
      <c r="A28" s="646" t="s">
        <v>723</v>
      </c>
      <c r="B28" s="657" t="s">
        <v>686</v>
      </c>
      <c r="C28" s="702"/>
      <c r="D28" s="702"/>
      <c r="E28" s="702"/>
      <c r="F28" s="702"/>
      <c r="G28" s="702">
        <f t="shared" ref="G28:G32" si="13">SUM(C28:F28)</f>
        <v>0</v>
      </c>
      <c r="H28" s="133">
        <f>((C28+D28+E28)*$N$2)+(F28*$N$2)</f>
        <v>0</v>
      </c>
      <c r="I28" s="654">
        <v>4</v>
      </c>
      <c r="J28" s="702">
        <f t="shared" ref="J28:J32" si="14">I28*$N$1</f>
        <v>124</v>
      </c>
      <c r="K28" s="621">
        <f t="shared" ref="K28:K32" si="15">H28+J28</f>
        <v>124</v>
      </c>
    </row>
    <row r="29" spans="1:14" ht="15" customHeight="1" x14ac:dyDescent="0.25">
      <c r="A29" s="878" t="s">
        <v>716</v>
      </c>
      <c r="B29" s="658" t="s">
        <v>701</v>
      </c>
      <c r="C29" s="702"/>
      <c r="D29" s="702"/>
      <c r="E29" s="654">
        <v>3</v>
      </c>
      <c r="F29" s="654">
        <v>1</v>
      </c>
      <c r="G29" s="702">
        <f t="shared" si="13"/>
        <v>4</v>
      </c>
      <c r="H29" s="133">
        <f t="shared" ref="H29:H36" si="16">((C29+D29+E29)*$N$2)+(F29*$N$2)</f>
        <v>144</v>
      </c>
      <c r="I29" s="702"/>
      <c r="J29" s="702">
        <f t="shared" si="14"/>
        <v>0</v>
      </c>
      <c r="K29" s="621">
        <f t="shared" si="15"/>
        <v>144</v>
      </c>
    </row>
    <row r="30" spans="1:14" ht="28.8" x14ac:dyDescent="0.25">
      <c r="A30" s="878"/>
      <c r="B30" s="658" t="s">
        <v>712</v>
      </c>
      <c r="C30" s="702"/>
      <c r="D30" s="702"/>
      <c r="E30" s="702">
        <v>2</v>
      </c>
      <c r="F30" s="702">
        <v>1</v>
      </c>
      <c r="G30" s="702">
        <f t="shared" si="13"/>
        <v>3</v>
      </c>
      <c r="H30" s="133">
        <f t="shared" si="16"/>
        <v>108</v>
      </c>
      <c r="I30" s="702"/>
      <c r="J30" s="702">
        <f t="shared" si="14"/>
        <v>0</v>
      </c>
      <c r="K30" s="621">
        <f t="shared" si="15"/>
        <v>108</v>
      </c>
    </row>
    <row r="31" spans="1:14" ht="14.4" x14ac:dyDescent="0.25">
      <c r="A31" s="878"/>
      <c r="B31" s="658" t="s">
        <v>703</v>
      </c>
      <c r="C31" s="702"/>
      <c r="D31" s="702"/>
      <c r="E31" s="702">
        <v>5</v>
      </c>
      <c r="F31" s="702">
        <v>8</v>
      </c>
      <c r="G31" s="702">
        <f t="shared" si="13"/>
        <v>13</v>
      </c>
      <c r="H31" s="133">
        <f t="shared" si="16"/>
        <v>468</v>
      </c>
      <c r="I31" s="654">
        <v>5</v>
      </c>
      <c r="J31" s="702">
        <f t="shared" si="14"/>
        <v>155</v>
      </c>
      <c r="K31" s="621">
        <f t="shared" si="15"/>
        <v>623</v>
      </c>
    </row>
    <row r="32" spans="1:14" ht="14.4" x14ac:dyDescent="0.25">
      <c r="A32" s="878"/>
      <c r="B32" s="658" t="s">
        <v>704</v>
      </c>
      <c r="C32" s="702"/>
      <c r="D32" s="702"/>
      <c r="E32" s="702">
        <v>1</v>
      </c>
      <c r="F32" s="702">
        <v>2</v>
      </c>
      <c r="G32" s="702">
        <f t="shared" si="13"/>
        <v>3</v>
      </c>
      <c r="H32" s="133">
        <f t="shared" si="16"/>
        <v>108</v>
      </c>
      <c r="I32" s="702"/>
      <c r="J32" s="702">
        <f t="shared" si="14"/>
        <v>0</v>
      </c>
      <c r="K32" s="621">
        <f t="shared" si="15"/>
        <v>108</v>
      </c>
    </row>
    <row r="33" spans="1:14" ht="14.4" x14ac:dyDescent="0.25">
      <c r="A33" s="878"/>
      <c r="B33" s="658" t="s">
        <v>705</v>
      </c>
      <c r="C33" s="702"/>
      <c r="D33" s="702"/>
      <c r="E33" s="654">
        <v>3</v>
      </c>
      <c r="F33" s="654">
        <v>2</v>
      </c>
      <c r="G33" s="702">
        <f t="shared" ref="G33:G36" si="17">SUM(C33:F33)</f>
        <v>5</v>
      </c>
      <c r="H33" s="133">
        <f t="shared" si="16"/>
        <v>180</v>
      </c>
      <c r="I33" s="702"/>
      <c r="J33" s="702">
        <f t="shared" ref="J33:J36" si="18">I33*$N$1</f>
        <v>0</v>
      </c>
      <c r="K33" s="621">
        <f t="shared" ref="K33:K36" si="19">H33+J33</f>
        <v>180</v>
      </c>
    </row>
    <row r="34" spans="1:14" ht="30" customHeight="1" x14ac:dyDescent="0.25">
      <c r="A34" s="878" t="s">
        <v>711</v>
      </c>
      <c r="B34" s="658" t="s">
        <v>713</v>
      </c>
      <c r="C34" s="702"/>
      <c r="D34" s="702"/>
      <c r="E34" s="702"/>
      <c r="F34" s="702"/>
      <c r="G34" s="702">
        <f t="shared" si="17"/>
        <v>0</v>
      </c>
      <c r="H34" s="133">
        <f t="shared" si="16"/>
        <v>0</v>
      </c>
      <c r="I34" s="702">
        <v>7</v>
      </c>
      <c r="J34" s="702">
        <f t="shared" si="18"/>
        <v>217</v>
      </c>
      <c r="K34" s="621">
        <f t="shared" si="19"/>
        <v>217</v>
      </c>
    </row>
    <row r="35" spans="1:14" ht="14.4" x14ac:dyDescent="0.25">
      <c r="A35" s="878"/>
      <c r="B35" s="658" t="s">
        <v>714</v>
      </c>
      <c r="C35" s="702"/>
      <c r="D35" s="702"/>
      <c r="E35" s="702"/>
      <c r="F35" s="702"/>
      <c r="G35" s="702">
        <f t="shared" si="17"/>
        <v>0</v>
      </c>
      <c r="H35" s="133">
        <f t="shared" si="16"/>
        <v>0</v>
      </c>
      <c r="I35" s="702">
        <v>3</v>
      </c>
      <c r="J35" s="702">
        <f t="shared" si="18"/>
        <v>93</v>
      </c>
      <c r="K35" s="621">
        <f t="shared" si="19"/>
        <v>93</v>
      </c>
    </row>
    <row r="36" spans="1:14" ht="14.4" x14ac:dyDescent="0.25">
      <c r="A36" s="878"/>
      <c r="B36" s="658" t="s">
        <v>715</v>
      </c>
      <c r="C36" s="702"/>
      <c r="D36" s="702"/>
      <c r="E36" s="702"/>
      <c r="F36" s="702"/>
      <c r="G36" s="702">
        <f t="shared" si="17"/>
        <v>0</v>
      </c>
      <c r="H36" s="133">
        <f t="shared" si="16"/>
        <v>0</v>
      </c>
      <c r="I36" s="702">
        <v>8</v>
      </c>
      <c r="J36" s="702">
        <f t="shared" si="18"/>
        <v>248</v>
      </c>
      <c r="K36" s="621">
        <f t="shared" si="19"/>
        <v>248</v>
      </c>
    </row>
    <row r="37" spans="1:14" ht="14.4" x14ac:dyDescent="0.25">
      <c r="A37" s="872" t="s">
        <v>632</v>
      </c>
      <c r="B37" s="872"/>
      <c r="C37" s="701">
        <f>C19-C18</f>
        <v>0</v>
      </c>
      <c r="D37" s="701">
        <f>D19-D18</f>
        <v>0</v>
      </c>
      <c r="E37" s="701">
        <f>E19-E18</f>
        <v>0</v>
      </c>
      <c r="F37" s="701">
        <f>F19-F18</f>
        <v>0</v>
      </c>
      <c r="G37" s="701">
        <f>SUM(C37:F37)</f>
        <v>0</v>
      </c>
      <c r="H37" s="701">
        <f t="shared" ref="H37" si="20">G37*$N$2</f>
        <v>0</v>
      </c>
      <c r="I37" s="662">
        <f>I19-I18</f>
        <v>-1</v>
      </c>
      <c r="J37" s="701">
        <f>I37*$I$38</f>
        <v>-31</v>
      </c>
      <c r="K37" s="644">
        <f>H37+J37</f>
        <v>-31</v>
      </c>
    </row>
    <row r="38" spans="1:14" ht="14.4" x14ac:dyDescent="0.25">
      <c r="A38" s="873" t="s">
        <v>633</v>
      </c>
      <c r="B38" s="873"/>
      <c r="C38" s="702">
        <v>36</v>
      </c>
      <c r="D38" s="702">
        <v>36</v>
      </c>
      <c r="E38" s="702">
        <v>36</v>
      </c>
      <c r="F38" s="631" t="s">
        <v>634</v>
      </c>
      <c r="G38" s="702"/>
      <c r="H38" s="702"/>
      <c r="I38" s="702">
        <v>31</v>
      </c>
      <c r="J38" s="702"/>
      <c r="K38" s="621"/>
      <c r="M38" s="614" t="s">
        <v>668</v>
      </c>
      <c r="N38" s="614" t="s">
        <v>39</v>
      </c>
    </row>
    <row r="39" spans="1:14" ht="14.4" x14ac:dyDescent="0.25">
      <c r="A39" s="865" t="s">
        <v>635</v>
      </c>
      <c r="B39" s="865"/>
      <c r="C39" s="616">
        <f>C41*$N$2</f>
        <v>1224</v>
      </c>
      <c r="D39" s="616">
        <f>D41*$N$2</f>
        <v>1224</v>
      </c>
      <c r="E39" s="616">
        <f>E41*$N$2</f>
        <v>1224</v>
      </c>
      <c r="F39" s="616">
        <f>((F5+F6+F8+F9)*N1)+((SUM(F10:F17)+(F21+F27)*N2))</f>
        <v>852</v>
      </c>
      <c r="G39" s="616"/>
      <c r="H39" s="616">
        <f>SUM(C39:F39)</f>
        <v>4524</v>
      </c>
      <c r="I39" s="616">
        <f>I38*I41</f>
        <v>1054</v>
      </c>
      <c r="J39" s="616"/>
      <c r="K39" s="635">
        <v>5905</v>
      </c>
      <c r="M39" s="41">
        <f>K18+K21+K27+K37</f>
        <v>5864</v>
      </c>
      <c r="N39" s="41">
        <f>M39-K39</f>
        <v>-41</v>
      </c>
    </row>
    <row r="40" spans="1:14" ht="14.4" x14ac:dyDescent="0.25">
      <c r="A40" s="865" t="s">
        <v>637</v>
      </c>
      <c r="B40" s="865"/>
      <c r="C40" s="616">
        <f>C18+C21+C27</f>
        <v>34</v>
      </c>
      <c r="D40" s="616">
        <f>D18+D21+D27</f>
        <v>34</v>
      </c>
      <c r="E40" s="616">
        <f>E18+E21+E27</f>
        <v>34</v>
      </c>
      <c r="F40" s="616">
        <f>F18+F21+F27</f>
        <v>34</v>
      </c>
      <c r="G40" s="616"/>
      <c r="H40" s="616"/>
      <c r="I40" s="616">
        <f>I18+I21+I27</f>
        <v>34</v>
      </c>
      <c r="J40" s="616"/>
      <c r="K40" s="616"/>
    </row>
    <row r="41" spans="1:14" ht="14.4" x14ac:dyDescent="0.25">
      <c r="A41" s="865" t="s">
        <v>636</v>
      </c>
      <c r="B41" s="865"/>
      <c r="C41" s="616">
        <v>34</v>
      </c>
      <c r="D41" s="616">
        <v>34</v>
      </c>
      <c r="E41" s="616">
        <v>34</v>
      </c>
      <c r="F41" s="616">
        <v>34</v>
      </c>
      <c r="G41" s="616"/>
      <c r="H41" s="616"/>
      <c r="I41" s="616">
        <v>34</v>
      </c>
      <c r="J41" s="616"/>
      <c r="K41" s="616"/>
    </row>
    <row r="42" spans="1:14" ht="14.4" x14ac:dyDescent="0.25">
      <c r="A42" s="646"/>
      <c r="B42" s="646" t="s">
        <v>661</v>
      </c>
      <c r="C42" s="619"/>
      <c r="D42" s="619"/>
      <c r="E42" s="619">
        <v>175</v>
      </c>
      <c r="F42" s="619">
        <v>200</v>
      </c>
      <c r="G42" s="619">
        <f>SUM(E42:F42)</f>
        <v>375</v>
      </c>
      <c r="H42" s="3"/>
      <c r="I42" s="3"/>
      <c r="J42" s="3"/>
      <c r="K42" s="3"/>
    </row>
  </sheetData>
  <mergeCells count="19">
    <mergeCell ref="A1:K1"/>
    <mergeCell ref="A2:K2"/>
    <mergeCell ref="N17:N18"/>
    <mergeCell ref="M17:M18"/>
    <mergeCell ref="A39:B39"/>
    <mergeCell ref="A23:A25"/>
    <mergeCell ref="A34:A36"/>
    <mergeCell ref="A29:A33"/>
    <mergeCell ref="A3:K3"/>
    <mergeCell ref="A41:B41"/>
    <mergeCell ref="A40:B40"/>
    <mergeCell ref="A21:B21"/>
    <mergeCell ref="A27:B27"/>
    <mergeCell ref="A4:B4"/>
    <mergeCell ref="A5:A18"/>
    <mergeCell ref="A20:B20"/>
    <mergeCell ref="A26:B26"/>
    <mergeCell ref="A37:B37"/>
    <mergeCell ref="A38:B38"/>
  </mergeCells>
  <printOptions horizontalCentered="1" verticalCentered="1"/>
  <pageMargins left="0.31496062992125984" right="0.31496062992125984" top="0.19685039370078741" bottom="0.55118110236220474" header="0.31496062992125984" footer="0.31496062992125984"/>
  <pageSetup paperSize="9" scale="70" orientation="landscape" horizontalDpi="4294967293" r:id="rId1"/>
  <headerFooter>
    <oddFooter>&amp;A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0"/>
  <sheetViews>
    <sheetView topLeftCell="A4" workbookViewId="0">
      <selection activeCell="I17" sqref="I17"/>
    </sheetView>
  </sheetViews>
  <sheetFormatPr defaultRowHeight="13.2" x14ac:dyDescent="0.25"/>
  <cols>
    <col min="1" max="1" width="24.44140625" customWidth="1"/>
    <col min="2" max="2" width="20.6640625" customWidth="1"/>
    <col min="3" max="3" width="6.88671875" bestFit="1" customWidth="1"/>
    <col min="4" max="7" width="8" bestFit="1" customWidth="1"/>
  </cols>
  <sheetData>
    <row r="2" spans="1:10" ht="15.6" x14ac:dyDescent="0.25">
      <c r="A2" s="1204" t="s">
        <v>376</v>
      </c>
      <c r="B2" s="1204"/>
      <c r="C2" s="1204"/>
      <c r="D2" s="1204"/>
      <c r="E2" s="1204"/>
      <c r="F2" s="1204"/>
      <c r="G2" s="1204"/>
    </row>
    <row r="3" spans="1:10" ht="31.2" x14ac:dyDescent="0.25">
      <c r="A3" s="1205" t="s">
        <v>249</v>
      </c>
      <c r="B3" s="1206"/>
      <c r="C3" s="186" t="s">
        <v>305</v>
      </c>
      <c r="D3" s="187" t="s">
        <v>17</v>
      </c>
      <c r="E3" s="187" t="s">
        <v>18</v>
      </c>
      <c r="F3" s="187" t="s">
        <v>21</v>
      </c>
      <c r="G3" s="187" t="s">
        <v>22</v>
      </c>
    </row>
    <row r="4" spans="1:10" ht="15.6" x14ac:dyDescent="0.3">
      <c r="A4" s="1207" t="s">
        <v>2</v>
      </c>
      <c r="B4" s="1208"/>
      <c r="C4" s="312">
        <v>2</v>
      </c>
      <c r="D4" s="313">
        <v>4</v>
      </c>
      <c r="E4" s="233">
        <v>4</v>
      </c>
      <c r="F4" s="233">
        <v>4</v>
      </c>
      <c r="G4" s="233">
        <v>4</v>
      </c>
    </row>
    <row r="5" spans="1:10" ht="15.6" x14ac:dyDescent="0.3">
      <c r="A5" s="1203" t="s">
        <v>360</v>
      </c>
      <c r="B5" s="1203"/>
      <c r="C5" s="312">
        <v>18</v>
      </c>
      <c r="D5" s="313">
        <v>3</v>
      </c>
      <c r="E5" s="233">
        <v>3</v>
      </c>
      <c r="F5" s="233">
        <v>3</v>
      </c>
      <c r="G5" s="233">
        <v>3</v>
      </c>
    </row>
    <row r="6" spans="1:10" ht="15.6" x14ac:dyDescent="0.3">
      <c r="A6" s="1203" t="s">
        <v>361</v>
      </c>
      <c r="B6" s="1203"/>
      <c r="C6" s="313"/>
      <c r="D6" s="313">
        <v>3</v>
      </c>
      <c r="E6" s="233">
        <v>3</v>
      </c>
      <c r="F6" s="233">
        <v>3</v>
      </c>
      <c r="G6" s="233">
        <v>3</v>
      </c>
    </row>
    <row r="7" spans="1:10" ht="15.6" x14ac:dyDescent="0.3">
      <c r="A7" s="1203" t="s">
        <v>308</v>
      </c>
      <c r="B7" s="1203"/>
      <c r="C7" s="313"/>
      <c r="D7" s="313"/>
      <c r="E7" s="233"/>
      <c r="F7" s="233"/>
      <c r="G7" s="233"/>
    </row>
    <row r="8" spans="1:10" ht="15.6" x14ac:dyDescent="0.3">
      <c r="A8" s="1209" t="s">
        <v>19</v>
      </c>
      <c r="B8" s="1209"/>
      <c r="C8" s="236">
        <v>3</v>
      </c>
      <c r="D8" s="234">
        <v>3</v>
      </c>
      <c r="E8" s="234">
        <v>3</v>
      </c>
      <c r="F8" s="234">
        <v>3</v>
      </c>
      <c r="G8" s="234">
        <v>3</v>
      </c>
      <c r="I8" s="235"/>
      <c r="J8" t="s">
        <v>374</v>
      </c>
    </row>
    <row r="9" spans="1:10" ht="15.6" x14ac:dyDescent="0.3">
      <c r="A9" s="1203" t="s">
        <v>254</v>
      </c>
      <c r="B9" s="1203"/>
      <c r="C9" s="312"/>
      <c r="D9" s="313"/>
      <c r="E9" s="233"/>
      <c r="F9" s="233">
        <v>1</v>
      </c>
      <c r="G9" s="233"/>
    </row>
    <row r="10" spans="1:10" ht="15.6" x14ac:dyDescent="0.3">
      <c r="A10" s="1209" t="s">
        <v>255</v>
      </c>
      <c r="B10" s="1209"/>
      <c r="C10" s="236">
        <v>2</v>
      </c>
      <c r="D10" s="234">
        <v>2</v>
      </c>
      <c r="E10" s="234">
        <v>3</v>
      </c>
      <c r="F10" s="234">
        <v>3</v>
      </c>
      <c r="G10" s="234">
        <v>4</v>
      </c>
    </row>
    <row r="11" spans="1:10" ht="15.6" x14ac:dyDescent="0.3">
      <c r="A11" s="1203" t="s">
        <v>5</v>
      </c>
      <c r="B11" s="1203"/>
      <c r="C11" s="312"/>
      <c r="D11" s="313">
        <v>2</v>
      </c>
      <c r="E11" s="233">
        <v>2</v>
      </c>
      <c r="F11" s="233">
        <v>2</v>
      </c>
      <c r="G11" s="233"/>
    </row>
    <row r="12" spans="1:10" ht="15.6" x14ac:dyDescent="0.3">
      <c r="A12" s="1203" t="s">
        <v>6</v>
      </c>
      <c r="B12" s="1203"/>
      <c r="C12" s="312"/>
      <c r="D12" s="313">
        <v>2</v>
      </c>
      <c r="E12" s="233">
        <v>2</v>
      </c>
      <c r="F12" s="233"/>
      <c r="G12" s="233"/>
    </row>
    <row r="13" spans="1:10" ht="15.6" x14ac:dyDescent="0.3">
      <c r="A13" s="1203" t="s">
        <v>256</v>
      </c>
      <c r="B13" s="1203"/>
      <c r="C13" s="312"/>
      <c r="D13" s="313"/>
      <c r="E13" s="233">
        <v>2</v>
      </c>
      <c r="F13" s="233">
        <v>2</v>
      </c>
      <c r="G13" s="233">
        <v>2</v>
      </c>
    </row>
    <row r="14" spans="1:10" ht="15.6" x14ac:dyDescent="0.3">
      <c r="A14" s="1203" t="s">
        <v>257</v>
      </c>
      <c r="B14" s="1203"/>
      <c r="C14" s="312"/>
      <c r="D14" s="313">
        <v>2</v>
      </c>
      <c r="E14" s="233">
        <v>2</v>
      </c>
      <c r="F14" s="233"/>
      <c r="G14" s="233"/>
    </row>
    <row r="15" spans="1:10" ht="15.6" x14ac:dyDescent="0.3">
      <c r="A15" s="1203" t="s">
        <v>3</v>
      </c>
      <c r="B15" s="1203"/>
      <c r="C15" s="312">
        <v>1</v>
      </c>
      <c r="D15" s="313">
        <v>1</v>
      </c>
      <c r="E15" s="233"/>
      <c r="F15" s="233"/>
      <c r="G15" s="233"/>
    </row>
    <row r="16" spans="1:10" ht="15.6" x14ac:dyDescent="0.3">
      <c r="A16" s="1203" t="s">
        <v>362</v>
      </c>
      <c r="B16" s="1203"/>
      <c r="C16" s="312">
        <v>1</v>
      </c>
      <c r="D16" s="313">
        <v>1</v>
      </c>
      <c r="E16" s="233"/>
      <c r="F16" s="233"/>
      <c r="G16" s="233"/>
    </row>
    <row r="17" spans="1:7" ht="15.6" x14ac:dyDescent="0.3">
      <c r="A17" s="1203" t="s">
        <v>363</v>
      </c>
      <c r="B17" s="1203"/>
      <c r="C17" s="313"/>
      <c r="D17" s="313">
        <v>1</v>
      </c>
      <c r="E17" s="233"/>
      <c r="F17" s="233"/>
      <c r="G17" s="233"/>
    </row>
    <row r="18" spans="1:7" ht="15.6" x14ac:dyDescent="0.3">
      <c r="A18" s="1203" t="s">
        <v>364</v>
      </c>
      <c r="B18" s="1203"/>
      <c r="C18" s="312"/>
      <c r="D18" s="313"/>
      <c r="E18" s="233"/>
      <c r="F18" s="233">
        <v>2</v>
      </c>
      <c r="G18" s="233">
        <v>2</v>
      </c>
    </row>
    <row r="19" spans="1:7" ht="15.6" x14ac:dyDescent="0.3">
      <c r="A19" s="1203" t="s">
        <v>7</v>
      </c>
      <c r="B19" s="1203"/>
      <c r="C19" s="312">
        <v>1</v>
      </c>
      <c r="D19" s="313">
        <v>1</v>
      </c>
      <c r="E19" s="233"/>
      <c r="F19" s="233"/>
      <c r="G19" s="233"/>
    </row>
    <row r="20" spans="1:7" ht="15.6" x14ac:dyDescent="0.3">
      <c r="A20" s="1203" t="s">
        <v>366</v>
      </c>
      <c r="B20" s="1203"/>
      <c r="C20" s="312"/>
      <c r="D20" s="313"/>
      <c r="E20" s="233"/>
      <c r="F20" s="233"/>
      <c r="G20" s="233">
        <v>1</v>
      </c>
    </row>
    <row r="21" spans="1:7" ht="15.6" x14ac:dyDescent="0.3">
      <c r="A21" s="1203" t="s">
        <v>4</v>
      </c>
      <c r="B21" s="1203"/>
      <c r="C21" s="312">
        <v>5</v>
      </c>
      <c r="D21" s="313">
        <v>5</v>
      </c>
      <c r="E21" s="233">
        <v>5</v>
      </c>
      <c r="F21" s="233">
        <v>5</v>
      </c>
      <c r="G21" s="233">
        <v>5</v>
      </c>
    </row>
    <row r="22" spans="1:7" ht="15.6" x14ac:dyDescent="0.3">
      <c r="A22" s="1203" t="s">
        <v>23</v>
      </c>
      <c r="B22" s="1203"/>
      <c r="C22" s="312">
        <v>1</v>
      </c>
      <c r="D22" s="313">
        <v>1</v>
      </c>
      <c r="E22" s="233">
        <v>1</v>
      </c>
      <c r="F22" s="233">
        <v>1</v>
      </c>
      <c r="G22" s="233">
        <v>1</v>
      </c>
    </row>
    <row r="23" spans="1:7" ht="15.6" x14ac:dyDescent="0.3">
      <c r="A23" s="1211" t="s">
        <v>335</v>
      </c>
      <c r="B23" s="1211"/>
      <c r="C23" s="314">
        <f>SUM(C4:C22)</f>
        <v>34</v>
      </c>
      <c r="D23" s="314">
        <f>SUM(D4:D22)</f>
        <v>31</v>
      </c>
      <c r="E23" s="241">
        <f>SUM(E4:E22)</f>
        <v>30</v>
      </c>
      <c r="F23" s="241">
        <f>SUM(F4:F22)</f>
        <v>29</v>
      </c>
      <c r="G23" s="241">
        <f>SUM(G4:G22)</f>
        <v>28</v>
      </c>
    </row>
    <row r="24" spans="1:7" ht="15.6" x14ac:dyDescent="0.3">
      <c r="A24" s="1212" t="s">
        <v>24</v>
      </c>
      <c r="B24" s="237" t="s">
        <v>360</v>
      </c>
      <c r="C24" s="312">
        <v>1</v>
      </c>
      <c r="D24" s="313">
        <v>3</v>
      </c>
      <c r="E24" s="233">
        <v>3</v>
      </c>
      <c r="F24" s="233">
        <v>1</v>
      </c>
      <c r="G24" s="233">
        <v>2</v>
      </c>
    </row>
    <row r="25" spans="1:7" ht="15.6" x14ac:dyDescent="0.3">
      <c r="A25" s="1213"/>
      <c r="B25" s="237" t="s">
        <v>361</v>
      </c>
      <c r="C25" s="312"/>
      <c r="D25" s="313"/>
      <c r="E25" s="233">
        <v>1</v>
      </c>
      <c r="F25" s="233">
        <v>1</v>
      </c>
      <c r="G25" s="233"/>
    </row>
    <row r="26" spans="1:7" ht="15.6" x14ac:dyDescent="0.3">
      <c r="A26" s="1213"/>
      <c r="B26" s="242" t="s">
        <v>308</v>
      </c>
      <c r="C26" s="236"/>
      <c r="D26" s="234">
        <v>1</v>
      </c>
      <c r="E26" s="234">
        <v>1</v>
      </c>
      <c r="F26" s="234">
        <v>2</v>
      </c>
      <c r="G26" s="234">
        <v>2</v>
      </c>
    </row>
    <row r="27" spans="1:7" ht="15.6" x14ac:dyDescent="0.3">
      <c r="A27" s="1213"/>
      <c r="B27" s="237" t="s">
        <v>19</v>
      </c>
      <c r="C27" s="312"/>
      <c r="D27" s="313"/>
      <c r="E27" s="233"/>
      <c r="F27" s="233"/>
      <c r="G27" s="233">
        <v>1</v>
      </c>
    </row>
    <row r="28" spans="1:7" ht="15.6" x14ac:dyDescent="0.3">
      <c r="A28" s="1213"/>
      <c r="B28" s="237" t="s">
        <v>7</v>
      </c>
      <c r="C28" s="312"/>
      <c r="D28" s="313"/>
      <c r="E28" s="233">
        <v>1</v>
      </c>
      <c r="F28" s="233"/>
      <c r="G28" s="233"/>
    </row>
    <row r="29" spans="1:7" ht="15.6" x14ac:dyDescent="0.3">
      <c r="A29" s="1213"/>
      <c r="B29" s="237" t="s">
        <v>298</v>
      </c>
      <c r="C29" s="312"/>
      <c r="D29" s="313"/>
      <c r="E29" s="233"/>
      <c r="F29" s="233">
        <v>2</v>
      </c>
      <c r="G29" s="233">
        <v>2</v>
      </c>
    </row>
    <row r="30" spans="1:7" ht="16.2" x14ac:dyDescent="0.3">
      <c r="A30" s="1214"/>
      <c r="B30" s="243" t="s">
        <v>13</v>
      </c>
      <c r="C30" s="314">
        <f>SUM(C24:C29)</f>
        <v>1</v>
      </c>
      <c r="D30" s="314">
        <f>SUM(D24:D29)</f>
        <v>4</v>
      </c>
      <c r="E30" s="241">
        <f>SUM(E24:E29)</f>
        <v>6</v>
      </c>
      <c r="F30" s="241">
        <f>SUM(F24:F29)</f>
        <v>6</v>
      </c>
      <c r="G30" s="241">
        <f>SUM(G24:G29)</f>
        <v>7</v>
      </c>
    </row>
    <row r="31" spans="1:7" ht="15.6" x14ac:dyDescent="0.3">
      <c r="A31" s="1205" t="s">
        <v>372</v>
      </c>
      <c r="B31" s="1206"/>
      <c r="C31" s="238">
        <f>SUM(C23,C30)</f>
        <v>35</v>
      </c>
      <c r="D31" s="238">
        <f>SUM(D23,D30)</f>
        <v>35</v>
      </c>
      <c r="E31" s="238">
        <f>SUM(E23,E30)</f>
        <v>36</v>
      </c>
      <c r="F31" s="238">
        <f>SUM(F23,F30)</f>
        <v>35</v>
      </c>
      <c r="G31" s="238">
        <f>SUM(G23,G30)</f>
        <v>35</v>
      </c>
    </row>
    <row r="32" spans="1:7" ht="15.6" x14ac:dyDescent="0.3">
      <c r="A32" s="1210" t="s">
        <v>288</v>
      </c>
      <c r="B32" s="1210"/>
      <c r="C32" s="240">
        <v>35</v>
      </c>
      <c r="D32" s="239">
        <v>35</v>
      </c>
      <c r="E32" s="239">
        <v>36</v>
      </c>
      <c r="F32" s="239">
        <v>35</v>
      </c>
      <c r="G32" s="239">
        <v>35</v>
      </c>
    </row>
    <row r="37" spans="1:2" x14ac:dyDescent="0.25">
      <c r="A37" s="175" t="s">
        <v>367</v>
      </c>
      <c r="B37" s="175"/>
    </row>
    <row r="38" spans="1:2" x14ac:dyDescent="0.25">
      <c r="A38" s="175" t="s">
        <v>368</v>
      </c>
      <c r="B38" s="175"/>
    </row>
    <row r="39" spans="1:2" x14ac:dyDescent="0.25">
      <c r="A39" s="175" t="s">
        <v>369</v>
      </c>
      <c r="B39" s="175"/>
    </row>
    <row r="40" spans="1:2" x14ac:dyDescent="0.25">
      <c r="A40" s="175" t="s">
        <v>370</v>
      </c>
      <c r="B40" s="175"/>
    </row>
  </sheetData>
  <mergeCells count="25">
    <mergeCell ref="A32:B32"/>
    <mergeCell ref="A20:B20"/>
    <mergeCell ref="A21:B21"/>
    <mergeCell ref="A22:B22"/>
    <mergeCell ref="A23:B23"/>
    <mergeCell ref="A24:A30"/>
    <mergeCell ref="A31:B31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7:B7"/>
    <mergeCell ref="A2:G2"/>
    <mergeCell ref="A3:B3"/>
    <mergeCell ref="A4:B4"/>
    <mergeCell ref="A5:B5"/>
    <mergeCell ref="A6:B6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workbookViewId="0">
      <selection activeCell="A4" sqref="A4:S4"/>
    </sheetView>
  </sheetViews>
  <sheetFormatPr defaultColWidth="9.109375" defaultRowHeight="13.2" x14ac:dyDescent="0.25"/>
  <cols>
    <col min="1" max="1" width="30.109375" style="395" customWidth="1"/>
    <col min="2" max="2" width="45.33203125" style="396" bestFit="1" customWidth="1"/>
    <col min="3" max="3" width="8.33203125" style="397" hidden="1" customWidth="1"/>
    <col min="4" max="10" width="9.109375" style="398" hidden="1" customWidth="1"/>
    <col min="11" max="11" width="3.109375" style="398" customWidth="1"/>
    <col min="12" max="20" width="6.6640625" style="398" customWidth="1"/>
    <col min="21" max="16384" width="9.109375" style="398"/>
  </cols>
  <sheetData>
    <row r="1" spans="1:27" ht="17.399999999999999" x14ac:dyDescent="0.3">
      <c r="A1" s="517" t="s">
        <v>584</v>
      </c>
      <c r="B1" s="919" t="s">
        <v>581</v>
      </c>
      <c r="C1" s="919"/>
      <c r="D1" s="919"/>
      <c r="E1" s="919"/>
      <c r="F1" s="919"/>
      <c r="G1" s="919"/>
      <c r="H1" s="919"/>
      <c r="I1" s="919"/>
      <c r="J1" s="919"/>
      <c r="K1" s="919"/>
      <c r="L1" s="919"/>
      <c r="M1" s="919"/>
      <c r="N1" s="919"/>
      <c r="O1" s="919"/>
      <c r="P1" s="919"/>
      <c r="Q1" s="919"/>
      <c r="R1" s="919"/>
      <c r="S1" s="919"/>
    </row>
    <row r="2" spans="1:27" ht="17.399999999999999" x14ac:dyDescent="0.3">
      <c r="A2" s="517"/>
      <c r="B2" s="924" t="s">
        <v>591</v>
      </c>
      <c r="C2" s="925"/>
      <c r="D2" s="925"/>
      <c r="E2" s="925"/>
      <c r="F2" s="925"/>
      <c r="G2" s="925"/>
      <c r="H2" s="925"/>
      <c r="I2" s="925"/>
      <c r="J2" s="925"/>
      <c r="K2" s="925"/>
      <c r="L2" s="925"/>
      <c r="M2" s="925"/>
      <c r="N2" s="925"/>
      <c r="O2" s="925"/>
      <c r="P2" s="925"/>
      <c r="Q2" s="925"/>
      <c r="R2" s="925"/>
      <c r="S2" s="926"/>
    </row>
    <row r="3" spans="1:27" ht="17.399999999999999" x14ac:dyDescent="0.3">
      <c r="A3" s="874" t="s">
        <v>582</v>
      </c>
      <c r="B3" s="874"/>
      <c r="C3" s="874"/>
      <c r="D3" s="874"/>
      <c r="E3" s="874"/>
      <c r="F3" s="874"/>
      <c r="G3" s="874"/>
      <c r="H3" s="874"/>
      <c r="I3" s="874"/>
      <c r="J3" s="874"/>
      <c r="K3" s="874"/>
      <c r="L3" s="874"/>
      <c r="M3" s="874"/>
      <c r="N3" s="874"/>
      <c r="O3" s="874"/>
      <c r="P3" s="874"/>
      <c r="Q3" s="874"/>
      <c r="R3" s="874"/>
      <c r="S3" s="874"/>
    </row>
    <row r="4" spans="1:27" ht="15.75" customHeight="1" x14ac:dyDescent="0.25">
      <c r="A4" s="1222" t="s">
        <v>583</v>
      </c>
      <c r="B4" s="1222"/>
      <c r="C4" s="1222"/>
      <c r="D4" s="1222"/>
      <c r="E4" s="1222"/>
      <c r="F4" s="1222"/>
      <c r="G4" s="1222"/>
      <c r="H4" s="1222"/>
      <c r="I4" s="1222"/>
      <c r="J4" s="1222"/>
      <c r="K4" s="1222"/>
      <c r="L4" s="1222"/>
      <c r="M4" s="1222"/>
      <c r="N4" s="1222"/>
      <c r="O4" s="1222"/>
      <c r="P4" s="1222"/>
      <c r="Q4" s="1222"/>
      <c r="R4" s="1222"/>
      <c r="S4" s="1222"/>
      <c r="T4" s="462"/>
      <c r="U4" s="462"/>
      <c r="V4" s="462"/>
      <c r="W4" s="462"/>
      <c r="X4" s="462"/>
      <c r="Y4" s="462"/>
      <c r="Z4" s="462"/>
      <c r="AA4" s="462"/>
    </row>
    <row r="5" spans="1:27" ht="15" customHeight="1" x14ac:dyDescent="0.25">
      <c r="A5" s="1234" t="s">
        <v>378</v>
      </c>
      <c r="B5" s="1235"/>
      <c r="C5" s="1215" t="s">
        <v>90</v>
      </c>
      <c r="D5" s="1216"/>
      <c r="E5" s="1215" t="s">
        <v>89</v>
      </c>
      <c r="F5" s="1216"/>
      <c r="G5" s="1215" t="s">
        <v>91</v>
      </c>
      <c r="H5" s="1216"/>
      <c r="I5" s="1216" t="s">
        <v>13</v>
      </c>
      <c r="J5" s="1216"/>
      <c r="K5" s="399"/>
      <c r="L5" s="1215" t="s">
        <v>90</v>
      </c>
      <c r="M5" s="1216"/>
      <c r="N5" s="1228" t="s">
        <v>89</v>
      </c>
      <c r="O5" s="1229"/>
      <c r="P5" s="1230" t="s">
        <v>91</v>
      </c>
      <c r="Q5" s="1231"/>
      <c r="R5" s="1216" t="s">
        <v>13</v>
      </c>
      <c r="S5" s="1216"/>
    </row>
    <row r="6" spans="1:27" x14ac:dyDescent="0.25">
      <c r="A6" s="1236"/>
      <c r="B6" s="1237"/>
      <c r="C6" s="400" t="s">
        <v>106</v>
      </c>
      <c r="D6" s="401" t="s">
        <v>107</v>
      </c>
      <c r="E6" s="400" t="s">
        <v>106</v>
      </c>
      <c r="F6" s="401" t="s">
        <v>107</v>
      </c>
      <c r="G6" s="400" t="s">
        <v>106</v>
      </c>
      <c r="H6" s="401" t="s">
        <v>107</v>
      </c>
      <c r="I6" s="400" t="s">
        <v>106</v>
      </c>
      <c r="J6" s="401" t="s">
        <v>107</v>
      </c>
      <c r="K6" s="402"/>
      <c r="L6" s="400" t="s">
        <v>379</v>
      </c>
      <c r="M6" s="401" t="s">
        <v>380</v>
      </c>
      <c r="N6" s="475" t="s">
        <v>379</v>
      </c>
      <c r="O6" s="476" t="s">
        <v>380</v>
      </c>
      <c r="P6" s="442" t="s">
        <v>379</v>
      </c>
      <c r="Q6" s="443" t="s">
        <v>380</v>
      </c>
      <c r="R6" s="400" t="s">
        <v>379</v>
      </c>
      <c r="S6" s="401" t="s">
        <v>380</v>
      </c>
    </row>
    <row r="7" spans="1:27" x14ac:dyDescent="0.25">
      <c r="A7" s="1217" t="s">
        <v>381</v>
      </c>
      <c r="B7" s="403" t="s">
        <v>511</v>
      </c>
      <c r="C7" s="400" t="e">
        <f>#REF!*#REF!</f>
        <v>#REF!</v>
      </c>
      <c r="D7" s="404" t="e">
        <f>#REF!*#REF!</f>
        <v>#REF!</v>
      </c>
      <c r="E7" s="404" t="e">
        <f>#REF!*#REF!</f>
        <v>#REF!</v>
      </c>
      <c r="F7" s="404" t="e">
        <f>#REF!*#REF!</f>
        <v>#REF!</v>
      </c>
      <c r="G7" s="404" t="e">
        <f>#REF!*#REF!</f>
        <v>#REF!</v>
      </c>
      <c r="H7" s="404" t="e">
        <f>#REF!*#REF!</f>
        <v>#REF!</v>
      </c>
      <c r="I7" s="404" t="e">
        <f>SUM(C7,E7,G7)</f>
        <v>#REF!</v>
      </c>
      <c r="J7" s="404" t="e">
        <f>SUM(D7,F7,H7)</f>
        <v>#REF!</v>
      </c>
      <c r="K7" s="405"/>
      <c r="L7" s="404">
        <v>2</v>
      </c>
      <c r="M7" s="404"/>
      <c r="N7" s="477">
        <v>1</v>
      </c>
      <c r="O7" s="477"/>
      <c r="P7" s="444"/>
      <c r="Q7" s="444"/>
      <c r="R7" s="458">
        <f>L7+N7+P7</f>
        <v>3</v>
      </c>
      <c r="S7" s="458">
        <f>SUM(M7,O7,Q7)</f>
        <v>0</v>
      </c>
    </row>
    <row r="8" spans="1:27" ht="15.6" x14ac:dyDescent="0.25">
      <c r="A8" s="1218"/>
      <c r="B8" s="407" t="s">
        <v>383</v>
      </c>
      <c r="C8" s="400" t="e">
        <f>#REF!*#REF!</f>
        <v>#REF!</v>
      </c>
      <c r="D8" s="404" t="e">
        <f>#REF!*#REF!</f>
        <v>#REF!</v>
      </c>
      <c r="E8" s="404" t="e">
        <f>#REF!*#REF!</f>
        <v>#REF!</v>
      </c>
      <c r="F8" s="404" t="e">
        <f>#REF!*#REF!</f>
        <v>#REF!</v>
      </c>
      <c r="G8" s="404" t="e">
        <f>#REF!*#REF!</f>
        <v>#REF!</v>
      </c>
      <c r="H8" s="404" t="e">
        <f>#REF!*#REF!</f>
        <v>#REF!</v>
      </c>
      <c r="I8" s="404" t="e">
        <f t="shared" ref="I8:J23" si="0">SUM(C8,E8,G8)</f>
        <v>#REF!</v>
      </c>
      <c r="J8" s="404" t="e">
        <f t="shared" si="0"/>
        <v>#REF!</v>
      </c>
      <c r="K8" s="405"/>
      <c r="L8" s="408">
        <v>2</v>
      </c>
      <c r="M8" s="404"/>
      <c r="N8" s="478">
        <v>3</v>
      </c>
      <c r="O8" s="477"/>
      <c r="P8" s="446">
        <v>3</v>
      </c>
      <c r="Q8" s="444"/>
      <c r="R8" s="458">
        <f t="shared" ref="R8:R26" si="1">L8+N8+P8</f>
        <v>8</v>
      </c>
      <c r="S8" s="458">
        <f t="shared" ref="S8:S26" si="2">SUM(M8,O8,Q8)</f>
        <v>0</v>
      </c>
    </row>
    <row r="9" spans="1:27" ht="15.6" x14ac:dyDescent="0.25">
      <c r="A9" s="1218"/>
      <c r="B9" s="407" t="s">
        <v>19</v>
      </c>
      <c r="C9" s="400" t="e">
        <f>#REF!*#REF!</f>
        <v>#REF!</v>
      </c>
      <c r="D9" s="404" t="e">
        <f>#REF!*#REF!</f>
        <v>#REF!</v>
      </c>
      <c r="E9" s="404" t="e">
        <f>#REF!*#REF!</f>
        <v>#REF!</v>
      </c>
      <c r="F9" s="404" t="e">
        <f>#REF!*#REF!</f>
        <v>#REF!</v>
      </c>
      <c r="G9" s="404" t="e">
        <f>#REF!*#REF!</f>
        <v>#REF!</v>
      </c>
      <c r="H9" s="404" t="e">
        <f>#REF!*#REF!</f>
        <v>#REF!</v>
      </c>
      <c r="I9" s="404" t="e">
        <f t="shared" si="0"/>
        <v>#REF!</v>
      </c>
      <c r="J9" s="404" t="e">
        <f t="shared" si="0"/>
        <v>#REF!</v>
      </c>
      <c r="K9" s="405"/>
      <c r="L9" s="460">
        <v>3</v>
      </c>
      <c r="M9" s="404"/>
      <c r="N9" s="478">
        <v>1.5</v>
      </c>
      <c r="O9" s="477"/>
      <c r="P9" s="446">
        <v>1.5</v>
      </c>
      <c r="Q9" s="444"/>
      <c r="R9" s="458">
        <f t="shared" si="1"/>
        <v>6</v>
      </c>
      <c r="S9" s="458">
        <f t="shared" si="2"/>
        <v>0</v>
      </c>
    </row>
    <row r="10" spans="1:27" ht="15.6" x14ac:dyDescent="0.25">
      <c r="A10" s="1218"/>
      <c r="B10" s="407" t="s">
        <v>25</v>
      </c>
      <c r="C10" s="400" t="e">
        <f>#REF!*#REF!</f>
        <v>#REF!</v>
      </c>
      <c r="D10" s="404" t="e">
        <f>#REF!*#REF!</f>
        <v>#REF!</v>
      </c>
      <c r="E10" s="404" t="e">
        <f>#REF!*#REF!</f>
        <v>#REF!</v>
      </c>
      <c r="F10" s="404" t="e">
        <f>#REF!*#REF!</f>
        <v>#REF!</v>
      </c>
      <c r="G10" s="404" t="e">
        <f>#REF!*#REF!</f>
        <v>#REF!</v>
      </c>
      <c r="H10" s="404" t="e">
        <f>#REF!*#REF!</f>
        <v>#REF!</v>
      </c>
      <c r="I10" s="404" t="e">
        <f t="shared" si="0"/>
        <v>#REF!</v>
      </c>
      <c r="J10" s="404" t="e">
        <f t="shared" si="0"/>
        <v>#REF!</v>
      </c>
      <c r="K10" s="409"/>
      <c r="L10" s="410">
        <v>3</v>
      </c>
      <c r="M10" s="404"/>
      <c r="N10" s="477">
        <v>1</v>
      </c>
      <c r="O10" s="477"/>
      <c r="P10" s="444"/>
      <c r="Q10" s="444"/>
      <c r="R10" s="458">
        <f t="shared" si="1"/>
        <v>4</v>
      </c>
      <c r="S10" s="458">
        <f t="shared" si="2"/>
        <v>0</v>
      </c>
    </row>
    <row r="11" spans="1:27" x14ac:dyDescent="0.25">
      <c r="A11" s="1218"/>
      <c r="B11" s="403" t="s">
        <v>235</v>
      </c>
      <c r="C11" s="400" t="e">
        <f>#REF!*#REF!</f>
        <v>#REF!</v>
      </c>
      <c r="D11" s="404" t="e">
        <f>#REF!*#REF!</f>
        <v>#REF!</v>
      </c>
      <c r="E11" s="404" t="e">
        <f>#REF!*#REF!</f>
        <v>#REF!</v>
      </c>
      <c r="F11" s="404" t="e">
        <f>#REF!*#REF!</f>
        <v>#REF!</v>
      </c>
      <c r="G11" s="404" t="e">
        <f>#REF!*#REF!</f>
        <v>#REF!</v>
      </c>
      <c r="H11" s="404" t="e">
        <f>#REF!*#REF!</f>
        <v>#REF!</v>
      </c>
      <c r="I11" s="404" t="e">
        <f t="shared" si="0"/>
        <v>#REF!</v>
      </c>
      <c r="J11" s="404" t="e">
        <f t="shared" si="0"/>
        <v>#REF!</v>
      </c>
      <c r="K11" s="405"/>
      <c r="L11" s="404">
        <v>3</v>
      </c>
      <c r="M11" s="404"/>
      <c r="N11" s="477"/>
      <c r="O11" s="477"/>
      <c r="P11" s="444"/>
      <c r="Q11" s="444"/>
      <c r="R11" s="458">
        <f t="shared" si="1"/>
        <v>3</v>
      </c>
      <c r="S11" s="458">
        <f t="shared" si="2"/>
        <v>0</v>
      </c>
    </row>
    <row r="12" spans="1:27" x14ac:dyDescent="0.25">
      <c r="A12" s="1218"/>
      <c r="B12" s="250" t="s">
        <v>4</v>
      </c>
      <c r="C12" s="400" t="e">
        <f>#REF!*#REF!</f>
        <v>#REF!</v>
      </c>
      <c r="D12" s="404" t="e">
        <f>#REF!*#REF!</f>
        <v>#REF!</v>
      </c>
      <c r="E12" s="404" t="e">
        <f>#REF!*#REF!</f>
        <v>#REF!</v>
      </c>
      <c r="F12" s="404" t="e">
        <f>#REF!*#REF!</f>
        <v>#REF!</v>
      </c>
      <c r="G12" s="404" t="e">
        <f>#REF!*#REF!</f>
        <v>#REF!</v>
      </c>
      <c r="H12" s="404" t="e">
        <f>#REF!*#REF!</f>
        <v>#REF!</v>
      </c>
      <c r="I12" s="404" t="e">
        <f t="shared" si="0"/>
        <v>#REF!</v>
      </c>
      <c r="J12" s="404" t="e">
        <f t="shared" si="0"/>
        <v>#REF!</v>
      </c>
      <c r="K12" s="405"/>
      <c r="L12" s="410">
        <v>4</v>
      </c>
      <c r="M12" s="404"/>
      <c r="N12" s="478">
        <v>2.5</v>
      </c>
      <c r="O12" s="477"/>
      <c r="P12" s="446">
        <v>2.5</v>
      </c>
      <c r="Q12" s="444"/>
      <c r="R12" s="458">
        <f t="shared" si="1"/>
        <v>9</v>
      </c>
      <c r="S12" s="458">
        <f t="shared" si="2"/>
        <v>0</v>
      </c>
    </row>
    <row r="13" spans="1:27" x14ac:dyDescent="0.25">
      <c r="A13" s="1218"/>
      <c r="B13" s="403" t="s">
        <v>7</v>
      </c>
      <c r="C13" s="400" t="e">
        <f>#REF!*#REF!</f>
        <v>#REF!</v>
      </c>
      <c r="D13" s="404" t="e">
        <f>#REF!*#REF!</f>
        <v>#REF!</v>
      </c>
      <c r="E13" s="404" t="e">
        <f>#REF!*#REF!</f>
        <v>#REF!</v>
      </c>
      <c r="F13" s="404" t="e">
        <f>#REF!*#REF!</f>
        <v>#REF!</v>
      </c>
      <c r="G13" s="404" t="e">
        <f>#REF!*#REF!</f>
        <v>#REF!</v>
      </c>
      <c r="H13" s="404" t="e">
        <f>#REF!*#REF!</f>
        <v>#REF!</v>
      </c>
      <c r="I13" s="404" t="e">
        <f t="shared" si="0"/>
        <v>#REF!</v>
      </c>
      <c r="J13" s="404" t="e">
        <f t="shared" si="0"/>
        <v>#REF!</v>
      </c>
      <c r="K13" s="411"/>
      <c r="L13" s="404"/>
      <c r="M13" s="404"/>
      <c r="N13" s="478">
        <v>1</v>
      </c>
      <c r="O13" s="477"/>
      <c r="P13" s="446">
        <v>1.5</v>
      </c>
      <c r="Q13" s="444"/>
      <c r="R13" s="458">
        <f t="shared" si="1"/>
        <v>2.5</v>
      </c>
      <c r="S13" s="458">
        <f t="shared" si="2"/>
        <v>0</v>
      </c>
    </row>
    <row r="14" spans="1:27" x14ac:dyDescent="0.25">
      <c r="A14" s="1219"/>
      <c r="B14" s="250" t="s">
        <v>384</v>
      </c>
      <c r="C14" s="400" t="e">
        <f>#REF!*#REF!</f>
        <v>#REF!</v>
      </c>
      <c r="D14" s="404" t="e">
        <f>#REF!*#REF!</f>
        <v>#REF!</v>
      </c>
      <c r="E14" s="404" t="e">
        <f>#REF!*#REF!</f>
        <v>#REF!</v>
      </c>
      <c r="F14" s="404" t="e">
        <f>#REF!*#REF!</f>
        <v>#REF!</v>
      </c>
      <c r="G14" s="404" t="e">
        <f>#REF!*#REF!</f>
        <v>#REF!</v>
      </c>
      <c r="H14" s="404" t="e">
        <f>#REF!*#REF!</f>
        <v>#REF!</v>
      </c>
      <c r="I14" s="404" t="e">
        <f t="shared" si="0"/>
        <v>#REF!</v>
      </c>
      <c r="J14" s="404" t="e">
        <f t="shared" si="0"/>
        <v>#REF!</v>
      </c>
      <c r="K14" s="409"/>
      <c r="L14" s="404">
        <v>1</v>
      </c>
      <c r="M14" s="404"/>
      <c r="N14" s="477">
        <v>1</v>
      </c>
      <c r="O14" s="477"/>
      <c r="P14" s="444">
        <v>1</v>
      </c>
      <c r="Q14" s="444"/>
      <c r="R14" s="458">
        <f t="shared" si="1"/>
        <v>3</v>
      </c>
      <c r="S14" s="458">
        <f t="shared" si="2"/>
        <v>0</v>
      </c>
    </row>
    <row r="15" spans="1:27" ht="26.4" x14ac:dyDescent="0.25">
      <c r="A15" s="412" t="s">
        <v>262</v>
      </c>
      <c r="B15" s="413" t="s">
        <v>263</v>
      </c>
      <c r="C15" s="414" t="e">
        <f>#REF!*#REF!</f>
        <v>#REF!</v>
      </c>
      <c r="D15" s="414" t="e">
        <f>#REF!*#REF!</f>
        <v>#REF!</v>
      </c>
      <c r="E15" s="414" t="e">
        <f>#REF!*#REF!</f>
        <v>#REF!</v>
      </c>
      <c r="F15" s="414" t="e">
        <f>#REF!*#REF!</f>
        <v>#REF!</v>
      </c>
      <c r="G15" s="414" t="e">
        <f>#REF!*#REF!</f>
        <v>#REF!</v>
      </c>
      <c r="H15" s="414" t="e">
        <f>#REF!*#REF!</f>
        <v>#REF!</v>
      </c>
      <c r="I15" s="414" t="e">
        <f t="shared" si="0"/>
        <v>#REF!</v>
      </c>
      <c r="J15" s="414" t="e">
        <f t="shared" si="0"/>
        <v>#REF!</v>
      </c>
      <c r="K15" s="409"/>
      <c r="L15" s="415"/>
      <c r="M15" s="415"/>
      <c r="N15" s="415"/>
      <c r="O15" s="415"/>
      <c r="P15" s="444">
        <v>0.5</v>
      </c>
      <c r="Q15" s="444"/>
      <c r="R15" s="415">
        <f t="shared" si="1"/>
        <v>0.5</v>
      </c>
      <c r="S15" s="415">
        <f t="shared" si="2"/>
        <v>0</v>
      </c>
    </row>
    <row r="16" spans="1:27" ht="26.4" x14ac:dyDescent="0.25">
      <c r="A16" s="412" t="s">
        <v>264</v>
      </c>
      <c r="B16" s="413" t="s">
        <v>265</v>
      </c>
      <c r="C16" s="414" t="e">
        <f>#REF!*#REF!</f>
        <v>#REF!</v>
      </c>
      <c r="D16" s="414" t="e">
        <f>#REF!*#REF!</f>
        <v>#REF!</v>
      </c>
      <c r="E16" s="414" t="e">
        <f>#REF!*#REF!</f>
        <v>#REF!</v>
      </c>
      <c r="F16" s="414" t="e">
        <f>#REF!*#REF!</f>
        <v>#REF!</v>
      </c>
      <c r="G16" s="414" t="e">
        <f>#REF!*#REF!</f>
        <v>#REF!</v>
      </c>
      <c r="H16" s="414" t="e">
        <f>#REF!*#REF!</f>
        <v>#REF!</v>
      </c>
      <c r="I16" s="414" t="e">
        <f t="shared" si="0"/>
        <v>#REF!</v>
      </c>
      <c r="J16" s="414" t="e">
        <f t="shared" si="0"/>
        <v>#REF!</v>
      </c>
      <c r="K16" s="409"/>
      <c r="L16" s="415"/>
      <c r="M16" s="415"/>
      <c r="N16" s="415"/>
      <c r="O16" s="415"/>
      <c r="P16" s="444">
        <v>2</v>
      </c>
      <c r="Q16" s="444"/>
      <c r="R16" s="415">
        <f t="shared" si="1"/>
        <v>2</v>
      </c>
      <c r="S16" s="415">
        <f t="shared" si="2"/>
        <v>0</v>
      </c>
    </row>
    <row r="17" spans="1:19" ht="31.5" customHeight="1" x14ac:dyDescent="0.25">
      <c r="A17" s="414" t="s">
        <v>512</v>
      </c>
      <c r="B17" s="416" t="s">
        <v>267</v>
      </c>
      <c r="C17" s="414" t="e">
        <f>#REF!*#REF!</f>
        <v>#REF!</v>
      </c>
      <c r="D17" s="414" t="e">
        <f>#REF!*#REF!</f>
        <v>#REF!</v>
      </c>
      <c r="E17" s="414" t="e">
        <f>#REF!*#REF!</f>
        <v>#REF!</v>
      </c>
      <c r="F17" s="414" t="e">
        <f>#REF!*#REF!</f>
        <v>#REF!</v>
      </c>
      <c r="G17" s="414" t="e">
        <f>#REF!*#REF!</f>
        <v>#REF!</v>
      </c>
      <c r="H17" s="414" t="e">
        <f>#REF!*#REF!</f>
        <v>#REF!</v>
      </c>
      <c r="I17" s="414" t="e">
        <f t="shared" si="0"/>
        <v>#REF!</v>
      </c>
      <c r="J17" s="414" t="e">
        <f t="shared" si="0"/>
        <v>#REF!</v>
      </c>
      <c r="K17" s="409"/>
      <c r="L17" s="415">
        <v>3</v>
      </c>
      <c r="M17" s="415"/>
      <c r="N17" s="418">
        <v>1</v>
      </c>
      <c r="O17" s="417">
        <v>1</v>
      </c>
      <c r="P17" s="448">
        <v>1</v>
      </c>
      <c r="Q17" s="447">
        <v>1</v>
      </c>
      <c r="R17" s="415">
        <f t="shared" si="1"/>
        <v>5</v>
      </c>
      <c r="S17" s="415">
        <f t="shared" si="2"/>
        <v>2</v>
      </c>
    </row>
    <row r="18" spans="1:19" ht="24" customHeight="1" x14ac:dyDescent="0.25">
      <c r="A18" s="414" t="s">
        <v>446</v>
      </c>
      <c r="B18" s="416" t="s">
        <v>447</v>
      </c>
      <c r="C18" s="414" t="e">
        <f>#REF!*#REF!</f>
        <v>#REF!</v>
      </c>
      <c r="D18" s="414" t="e">
        <f>#REF!*#REF!</f>
        <v>#REF!</v>
      </c>
      <c r="E18" s="414" t="e">
        <f>#REF!*#REF!</f>
        <v>#REF!</v>
      </c>
      <c r="F18" s="414" t="e">
        <f>#REF!*#REF!</f>
        <v>#REF!</v>
      </c>
      <c r="G18" s="414" t="e">
        <f>#REF!*#REF!</f>
        <v>#REF!</v>
      </c>
      <c r="H18" s="414" t="e">
        <f>#REF!*#REF!</f>
        <v>#REF!</v>
      </c>
      <c r="I18" s="414" t="e">
        <f t="shared" si="0"/>
        <v>#REF!</v>
      </c>
      <c r="J18" s="414" t="e">
        <f t="shared" si="0"/>
        <v>#REF!</v>
      </c>
      <c r="K18" s="409"/>
      <c r="L18" s="415">
        <v>2</v>
      </c>
      <c r="M18" s="415"/>
      <c r="N18" s="418">
        <v>1</v>
      </c>
      <c r="O18" s="418"/>
      <c r="P18" s="448">
        <v>1</v>
      </c>
      <c r="Q18" s="448"/>
      <c r="R18" s="415">
        <f t="shared" si="1"/>
        <v>4</v>
      </c>
      <c r="S18" s="415">
        <f t="shared" si="2"/>
        <v>0</v>
      </c>
    </row>
    <row r="19" spans="1:19" ht="15.75" customHeight="1" x14ac:dyDescent="0.25">
      <c r="A19" s="1220" t="s">
        <v>449</v>
      </c>
      <c r="B19" s="416" t="s">
        <v>513</v>
      </c>
      <c r="C19" s="414" t="e">
        <f>#REF!*#REF!</f>
        <v>#REF!</v>
      </c>
      <c r="D19" s="414" t="e">
        <f>#REF!*#REF!</f>
        <v>#REF!</v>
      </c>
      <c r="E19" s="414" t="e">
        <f>#REF!*#REF!</f>
        <v>#REF!</v>
      </c>
      <c r="F19" s="414" t="e">
        <f>#REF!*#REF!</f>
        <v>#REF!</v>
      </c>
      <c r="G19" s="414" t="e">
        <f>#REF!*#REF!</f>
        <v>#REF!</v>
      </c>
      <c r="H19" s="414" t="e">
        <f>#REF!*#REF!</f>
        <v>#REF!</v>
      </c>
      <c r="I19" s="414" t="e">
        <f t="shared" si="0"/>
        <v>#REF!</v>
      </c>
      <c r="J19" s="414" t="e">
        <f t="shared" si="0"/>
        <v>#REF!</v>
      </c>
      <c r="K19" s="409"/>
      <c r="L19" s="415">
        <v>0.5</v>
      </c>
      <c r="M19" s="415"/>
      <c r="N19" s="418"/>
      <c r="O19" s="418"/>
      <c r="P19" s="448"/>
      <c r="Q19" s="448"/>
      <c r="R19" s="415">
        <f t="shared" si="1"/>
        <v>0.5</v>
      </c>
      <c r="S19" s="415">
        <f t="shared" si="2"/>
        <v>0</v>
      </c>
    </row>
    <row r="20" spans="1:19" ht="15" x14ac:dyDescent="0.25">
      <c r="A20" s="1220"/>
      <c r="B20" s="416" t="s">
        <v>451</v>
      </c>
      <c r="C20" s="414" t="e">
        <f>#REF!*#REF!</f>
        <v>#REF!</v>
      </c>
      <c r="D20" s="414" t="e">
        <f>#REF!*#REF!</f>
        <v>#REF!</v>
      </c>
      <c r="E20" s="414" t="e">
        <f>#REF!*#REF!</f>
        <v>#REF!</v>
      </c>
      <c r="F20" s="414" t="e">
        <f>#REF!*#REF!</f>
        <v>#REF!</v>
      </c>
      <c r="G20" s="414" t="e">
        <f>#REF!*#REF!</f>
        <v>#REF!</v>
      </c>
      <c r="H20" s="414" t="e">
        <f>#REF!*#REF!</f>
        <v>#REF!</v>
      </c>
      <c r="I20" s="414" t="e">
        <f t="shared" si="0"/>
        <v>#REF!</v>
      </c>
      <c r="J20" s="414" t="e">
        <f t="shared" si="0"/>
        <v>#REF!</v>
      </c>
      <c r="K20" s="409"/>
      <c r="L20" s="415"/>
      <c r="M20" s="415"/>
      <c r="N20" s="418">
        <v>0.5</v>
      </c>
      <c r="O20" s="418"/>
      <c r="P20" s="448"/>
      <c r="Q20" s="448"/>
      <c r="R20" s="415">
        <f t="shared" si="1"/>
        <v>0.5</v>
      </c>
      <c r="S20" s="415">
        <f t="shared" si="2"/>
        <v>0</v>
      </c>
    </row>
    <row r="21" spans="1:19" s="399" customFormat="1" ht="30" x14ac:dyDescent="0.25">
      <c r="A21" s="419" t="s">
        <v>514</v>
      </c>
      <c r="B21" s="420" t="s">
        <v>515</v>
      </c>
      <c r="C21" s="419" t="e">
        <f>#REF!*#REF!</f>
        <v>#REF!</v>
      </c>
      <c r="D21" s="419" t="e">
        <f>#REF!*#REF!</f>
        <v>#REF!</v>
      </c>
      <c r="E21" s="419" t="e">
        <f>#REF!*#REF!</f>
        <v>#REF!</v>
      </c>
      <c r="F21" s="419" t="e">
        <f>#REF!*#REF!</f>
        <v>#REF!</v>
      </c>
      <c r="G21" s="419" t="e">
        <f>#REF!*#REF!</f>
        <v>#REF!</v>
      </c>
      <c r="H21" s="419" t="e">
        <f>#REF!*#REF!</f>
        <v>#REF!</v>
      </c>
      <c r="I21" s="419" t="e">
        <f t="shared" si="0"/>
        <v>#REF!</v>
      </c>
      <c r="J21" s="419" t="e">
        <f t="shared" si="0"/>
        <v>#REF!</v>
      </c>
      <c r="K21" s="409"/>
      <c r="L21" s="421">
        <v>1</v>
      </c>
      <c r="M21" s="421"/>
      <c r="N21" s="479">
        <v>1</v>
      </c>
      <c r="O21" s="479"/>
      <c r="P21" s="447">
        <v>0.5</v>
      </c>
      <c r="Q21" s="448"/>
      <c r="R21" s="458">
        <f t="shared" si="1"/>
        <v>2.5</v>
      </c>
      <c r="S21" s="458">
        <f t="shared" si="2"/>
        <v>0</v>
      </c>
    </row>
    <row r="22" spans="1:19" ht="17.25" customHeight="1" x14ac:dyDescent="0.25">
      <c r="A22" s="1221" t="s">
        <v>516</v>
      </c>
      <c r="B22" s="422" t="s">
        <v>517</v>
      </c>
      <c r="C22" s="423" t="e">
        <f>#REF!*#REF!</f>
        <v>#REF!</v>
      </c>
      <c r="D22" s="404" t="e">
        <f>#REF!*#REF!</f>
        <v>#REF!</v>
      </c>
      <c r="E22" s="404" t="e">
        <f>#REF!*#REF!</f>
        <v>#REF!</v>
      </c>
      <c r="F22" s="404" t="e">
        <f>#REF!*#REF!</f>
        <v>#REF!</v>
      </c>
      <c r="G22" s="404" t="e">
        <f>#REF!*#REF!</f>
        <v>#REF!</v>
      </c>
      <c r="H22" s="404" t="e">
        <f>#REF!*#REF!</f>
        <v>#REF!</v>
      </c>
      <c r="I22" s="404" t="e">
        <f t="shared" si="0"/>
        <v>#REF!</v>
      </c>
      <c r="J22" s="404" t="e">
        <f t="shared" si="0"/>
        <v>#REF!</v>
      </c>
      <c r="K22" s="395"/>
      <c r="L22" s="404">
        <v>4</v>
      </c>
      <c r="M22" s="404"/>
      <c r="N22" s="477">
        <v>2</v>
      </c>
      <c r="O22" s="477"/>
      <c r="P22" s="444">
        <v>1</v>
      </c>
      <c r="Q22" s="444"/>
      <c r="R22" s="458">
        <f t="shared" si="1"/>
        <v>7</v>
      </c>
      <c r="S22" s="458">
        <f t="shared" si="2"/>
        <v>0</v>
      </c>
    </row>
    <row r="23" spans="1:19" ht="17.25" customHeight="1" x14ac:dyDescent="0.25">
      <c r="A23" s="1221"/>
      <c r="B23" s="422" t="s">
        <v>518</v>
      </c>
      <c r="C23" s="423" t="e">
        <f>#REF!*#REF!</f>
        <v>#REF!</v>
      </c>
      <c r="D23" s="404" t="e">
        <f>#REF!*#REF!</f>
        <v>#REF!</v>
      </c>
      <c r="E23" s="404" t="e">
        <f>#REF!*#REF!</f>
        <v>#REF!</v>
      </c>
      <c r="F23" s="404" t="e">
        <f>#REF!*#REF!</f>
        <v>#REF!</v>
      </c>
      <c r="G23" s="404" t="e">
        <f>#REF!*#REF!</f>
        <v>#REF!</v>
      </c>
      <c r="H23" s="404" t="e">
        <f>#REF!*#REF!</f>
        <v>#REF!</v>
      </c>
      <c r="I23" s="404" t="e">
        <f t="shared" si="0"/>
        <v>#REF!</v>
      </c>
      <c r="J23" s="404" t="e">
        <f t="shared" si="0"/>
        <v>#REF!</v>
      </c>
      <c r="K23" s="395"/>
      <c r="L23" s="404">
        <v>0.5</v>
      </c>
      <c r="M23" s="404"/>
      <c r="N23" s="477"/>
      <c r="O23" s="478">
        <v>1</v>
      </c>
      <c r="P23" s="444"/>
      <c r="Q23" s="446">
        <v>1</v>
      </c>
      <c r="R23" s="458">
        <f t="shared" si="1"/>
        <v>0.5</v>
      </c>
      <c r="S23" s="458">
        <f t="shared" si="2"/>
        <v>2</v>
      </c>
    </row>
    <row r="24" spans="1:19" ht="17.25" customHeight="1" x14ac:dyDescent="0.25">
      <c r="A24" s="1221"/>
      <c r="B24" s="422" t="s">
        <v>519</v>
      </c>
      <c r="C24" s="423" t="e">
        <f>#REF!*#REF!</f>
        <v>#REF!</v>
      </c>
      <c r="D24" s="404" t="e">
        <f>#REF!*#REF!</f>
        <v>#REF!</v>
      </c>
      <c r="E24" s="404" t="e">
        <f>#REF!*#REF!</f>
        <v>#REF!</v>
      </c>
      <c r="F24" s="404" t="e">
        <f>#REF!*#REF!</f>
        <v>#REF!</v>
      </c>
      <c r="G24" s="404" t="e">
        <f>#REF!*#REF!</f>
        <v>#REF!</v>
      </c>
      <c r="H24" s="404" t="e">
        <f>#REF!*#REF!</f>
        <v>#REF!</v>
      </c>
      <c r="I24" s="404" t="e">
        <f>SUM(C24,E24,G24)</f>
        <v>#REF!</v>
      </c>
      <c r="J24" s="404" t="e">
        <f>SUM(D24,F24,H24)</f>
        <v>#REF!</v>
      </c>
      <c r="K24" s="395"/>
      <c r="L24" s="404"/>
      <c r="M24" s="410">
        <v>6</v>
      </c>
      <c r="N24" s="477"/>
      <c r="O24" s="477">
        <v>3.5</v>
      </c>
      <c r="P24" s="444"/>
      <c r="Q24" s="444">
        <v>3.5</v>
      </c>
      <c r="R24" s="458">
        <f t="shared" si="1"/>
        <v>0</v>
      </c>
      <c r="S24" s="458">
        <f t="shared" si="2"/>
        <v>13</v>
      </c>
    </row>
    <row r="25" spans="1:19" ht="17.25" customHeight="1" x14ac:dyDescent="0.25">
      <c r="A25" s="1221"/>
      <c r="B25" s="422" t="s">
        <v>520</v>
      </c>
      <c r="C25" s="423" t="e">
        <f>#REF!*#REF!</f>
        <v>#REF!</v>
      </c>
      <c r="D25" s="404" t="e">
        <f>#REF!*#REF!</f>
        <v>#REF!</v>
      </c>
      <c r="E25" s="404" t="e">
        <f>#REF!*#REF!</f>
        <v>#REF!</v>
      </c>
      <c r="F25" s="404" t="e">
        <f>#REF!*#REF!</f>
        <v>#REF!</v>
      </c>
      <c r="G25" s="404" t="e">
        <f>#REF!*#REF!</f>
        <v>#REF!</v>
      </c>
      <c r="H25" s="404" t="e">
        <f>#REF!*#REF!</f>
        <v>#REF!</v>
      </c>
      <c r="I25" s="404" t="e">
        <f>SUM(C25,E25,G25)</f>
        <v>#REF!</v>
      </c>
      <c r="J25" s="404" t="e">
        <f>SUM(D25,F25,H25)</f>
        <v>#REF!</v>
      </c>
      <c r="K25" s="395"/>
      <c r="L25" s="404"/>
      <c r="M25" s="404"/>
      <c r="N25" s="477"/>
      <c r="O25" s="480">
        <v>14</v>
      </c>
      <c r="P25" s="445"/>
      <c r="Q25" s="445">
        <v>14</v>
      </c>
      <c r="R25" s="458">
        <f t="shared" si="1"/>
        <v>0</v>
      </c>
      <c r="S25" s="458">
        <f t="shared" si="2"/>
        <v>28</v>
      </c>
    </row>
    <row r="26" spans="1:19" ht="15.6" x14ac:dyDescent="0.25">
      <c r="A26" s="424" t="s">
        <v>396</v>
      </c>
      <c r="B26" s="425"/>
      <c r="C26" s="426"/>
      <c r="D26" s="406">
        <v>140</v>
      </c>
      <c r="E26" s="406"/>
      <c r="F26" s="406">
        <v>140</v>
      </c>
      <c r="G26" s="406"/>
      <c r="H26" s="406"/>
      <c r="I26" s="406"/>
      <c r="J26" s="406">
        <f>SUM(C26:I26)</f>
        <v>280</v>
      </c>
      <c r="L26" s="428"/>
      <c r="M26" s="404">
        <v>140</v>
      </c>
      <c r="N26" s="477"/>
      <c r="O26" s="477">
        <v>140</v>
      </c>
      <c r="P26" s="449"/>
      <c r="Q26" s="449"/>
      <c r="R26" s="458">
        <f t="shared" si="1"/>
        <v>0</v>
      </c>
      <c r="S26" s="458">
        <f t="shared" si="2"/>
        <v>280</v>
      </c>
    </row>
    <row r="27" spans="1:19" ht="15.6" x14ac:dyDescent="0.25">
      <c r="A27" s="406" t="s">
        <v>375</v>
      </c>
      <c r="B27" s="425"/>
      <c r="C27" s="429"/>
      <c r="D27" s="427"/>
      <c r="E27" s="427"/>
      <c r="F27" s="427"/>
      <c r="G27" s="427"/>
      <c r="H27" s="427"/>
      <c r="I27" s="427"/>
      <c r="J27" s="427"/>
      <c r="L27" s="430">
        <f t="shared" ref="L27:Q27" si="3">SUM(L7:L25)</f>
        <v>29</v>
      </c>
      <c r="M27" s="430">
        <f t="shared" si="3"/>
        <v>6</v>
      </c>
      <c r="N27" s="481">
        <f t="shared" si="3"/>
        <v>16.5</v>
      </c>
      <c r="O27" s="481">
        <f t="shared" si="3"/>
        <v>19.5</v>
      </c>
      <c r="P27" s="450">
        <f t="shared" si="3"/>
        <v>15.5</v>
      </c>
      <c r="Q27" s="450">
        <f t="shared" si="3"/>
        <v>19.5</v>
      </c>
      <c r="R27" s="1232" t="s">
        <v>397</v>
      </c>
      <c r="S27" s="1233"/>
    </row>
    <row r="28" spans="1:19" ht="15.6" x14ac:dyDescent="0.25">
      <c r="A28" s="431"/>
      <c r="B28" s="432"/>
      <c r="C28" s="433"/>
      <c r="D28" s="434"/>
      <c r="E28" s="434"/>
      <c r="F28" s="434"/>
      <c r="G28" s="434"/>
      <c r="H28" s="434"/>
      <c r="I28" s="434"/>
      <c r="J28" s="434"/>
      <c r="L28" s="1223">
        <f>SUM(L27:M27)</f>
        <v>35</v>
      </c>
      <c r="M28" s="1223"/>
      <c r="N28" s="1224">
        <f>SUM(N27:O27)</f>
        <v>36</v>
      </c>
      <c r="O28" s="1224"/>
      <c r="P28" s="1225">
        <f>SUM(P27:Q27)</f>
        <v>35</v>
      </c>
      <c r="Q28" s="1225"/>
      <c r="R28" s="1226">
        <f>AVERAGE(L28:Q28)</f>
        <v>35.333333333333336</v>
      </c>
      <c r="S28" s="1227"/>
    </row>
    <row r="29" spans="1:19" ht="15.6" x14ac:dyDescent="0.25">
      <c r="A29" s="431"/>
      <c r="B29" s="432"/>
      <c r="C29" s="433"/>
      <c r="D29" s="434"/>
      <c r="E29" s="434"/>
      <c r="F29" s="434"/>
      <c r="G29" s="434"/>
      <c r="H29" s="434"/>
      <c r="I29" s="434"/>
      <c r="J29" s="434"/>
    </row>
    <row r="30" spans="1:19" ht="16.5" customHeight="1" x14ac:dyDescent="0.25">
      <c r="A30" s="431"/>
      <c r="B30" s="432"/>
      <c r="C30" s="433"/>
      <c r="D30" s="434"/>
      <c r="E30" s="434"/>
      <c r="F30" s="434"/>
      <c r="G30" s="434"/>
      <c r="H30" s="434"/>
      <c r="I30" s="434"/>
      <c r="J30" s="434"/>
    </row>
  </sheetData>
  <mergeCells count="21">
    <mergeCell ref="B1:S1"/>
    <mergeCell ref="A3:S3"/>
    <mergeCell ref="A4:S4"/>
    <mergeCell ref="B2:S2"/>
    <mergeCell ref="L28:M28"/>
    <mergeCell ref="N28:O28"/>
    <mergeCell ref="P28:Q28"/>
    <mergeCell ref="R28:S28"/>
    <mergeCell ref="L5:M5"/>
    <mergeCell ref="N5:O5"/>
    <mergeCell ref="P5:Q5"/>
    <mergeCell ref="R5:S5"/>
    <mergeCell ref="R27:S27"/>
    <mergeCell ref="A5:B6"/>
    <mergeCell ref="C5:D5"/>
    <mergeCell ref="E5:F5"/>
    <mergeCell ref="G5:H5"/>
    <mergeCell ref="I5:J5"/>
    <mergeCell ref="A7:A14"/>
    <mergeCell ref="A19:A20"/>
    <mergeCell ref="A22:A25"/>
  </mergeCells>
  <pageMargins left="0.7" right="0.7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J36"/>
  <sheetViews>
    <sheetView topLeftCell="A22" workbookViewId="0">
      <selection activeCell="D24" sqref="D24:D27"/>
    </sheetView>
  </sheetViews>
  <sheetFormatPr defaultRowHeight="13.2" x14ac:dyDescent="0.25"/>
  <cols>
    <col min="1" max="1" width="15.109375" customWidth="1"/>
    <col min="2" max="2" width="41.33203125" customWidth="1"/>
    <col min="3" max="7" width="10.33203125" customWidth="1"/>
    <col min="9" max="9" width="36.109375" customWidth="1"/>
    <col min="10" max="10" width="39.44140625" customWidth="1"/>
  </cols>
  <sheetData>
    <row r="1" spans="1:9" ht="18" x14ac:dyDescent="0.35">
      <c r="A1" s="1238" t="s">
        <v>675</v>
      </c>
      <c r="B1" s="1239"/>
      <c r="C1" s="1239"/>
      <c r="D1" s="1239"/>
      <c r="E1" s="1239"/>
      <c r="F1" s="1239"/>
      <c r="G1" s="1239"/>
    </row>
    <row r="3" spans="1:9" ht="57.6" x14ac:dyDescent="0.25">
      <c r="A3" s="868" t="s">
        <v>249</v>
      </c>
      <c r="B3" s="868"/>
      <c r="C3" s="615" t="s">
        <v>620</v>
      </c>
      <c r="D3" s="615" t="s">
        <v>621</v>
      </c>
      <c r="E3" s="615" t="s">
        <v>622</v>
      </c>
      <c r="F3" s="615" t="s">
        <v>653</v>
      </c>
      <c r="G3" s="615" t="s">
        <v>654</v>
      </c>
      <c r="H3" s="1245" t="s">
        <v>763</v>
      </c>
      <c r="I3" s="1246" t="s">
        <v>764</v>
      </c>
    </row>
    <row r="4" spans="1:9" ht="14.4" x14ac:dyDescent="0.25">
      <c r="A4" s="1240" t="s">
        <v>624</v>
      </c>
      <c r="B4" s="620" t="s">
        <v>649</v>
      </c>
      <c r="C4" s="619">
        <v>2</v>
      </c>
      <c r="D4" s="619">
        <v>2</v>
      </c>
      <c r="E4" s="619">
        <v>2</v>
      </c>
      <c r="F4" s="619">
        <f>SUM(C4:E4)</f>
        <v>6</v>
      </c>
      <c r="G4" s="617">
        <f t="shared" ref="G4:G13" si="0">((C4+D4)*$D$30)+(E4*$E$30)</f>
        <v>206</v>
      </c>
      <c r="H4" s="1245"/>
      <c r="I4" s="1246"/>
    </row>
    <row r="5" spans="1:9" ht="14.4" x14ac:dyDescent="0.25">
      <c r="A5" s="1240"/>
      <c r="B5" s="620" t="s">
        <v>383</v>
      </c>
      <c r="C5" s="654">
        <v>4</v>
      </c>
      <c r="D5" s="654">
        <v>3</v>
      </c>
      <c r="E5" s="654">
        <v>3</v>
      </c>
      <c r="F5" s="619">
        <f t="shared" ref="F5:F12" si="1">SUM(C5:E5)</f>
        <v>10</v>
      </c>
      <c r="G5" s="617">
        <f t="shared" si="0"/>
        <v>345</v>
      </c>
      <c r="H5" s="1245"/>
      <c r="I5" s="1246"/>
    </row>
    <row r="6" spans="1:9" ht="14.4" x14ac:dyDescent="0.25">
      <c r="A6" s="1240"/>
      <c r="B6" s="620" t="s">
        <v>19</v>
      </c>
      <c r="C6" s="617">
        <v>2</v>
      </c>
      <c r="D6" s="617">
        <v>2</v>
      </c>
      <c r="E6" s="617">
        <v>1</v>
      </c>
      <c r="F6" s="619">
        <f t="shared" si="1"/>
        <v>5</v>
      </c>
      <c r="G6" s="617">
        <f t="shared" si="0"/>
        <v>175</v>
      </c>
      <c r="H6" s="1245"/>
      <c r="I6" s="1246"/>
    </row>
    <row r="7" spans="1:9" ht="14.4" x14ac:dyDescent="0.25">
      <c r="A7" s="1240"/>
      <c r="B7" s="620" t="s">
        <v>650</v>
      </c>
      <c r="C7" s="619">
        <v>3</v>
      </c>
      <c r="D7" s="619">
        <v>0</v>
      </c>
      <c r="E7" s="619">
        <v>0</v>
      </c>
      <c r="F7" s="619">
        <f t="shared" si="1"/>
        <v>3</v>
      </c>
      <c r="G7" s="617">
        <f t="shared" si="0"/>
        <v>108</v>
      </c>
      <c r="H7" s="1245"/>
      <c r="I7" s="1246"/>
    </row>
    <row r="8" spans="1:9" ht="14.4" x14ac:dyDescent="0.25">
      <c r="A8" s="1240"/>
      <c r="B8" s="620" t="s">
        <v>235</v>
      </c>
      <c r="C8" s="617">
        <v>3</v>
      </c>
      <c r="D8" s="617">
        <v>0</v>
      </c>
      <c r="E8" s="617"/>
      <c r="F8" s="619">
        <f t="shared" si="1"/>
        <v>3</v>
      </c>
      <c r="G8" s="617">
        <f t="shared" si="0"/>
        <v>108</v>
      </c>
      <c r="H8" s="1245"/>
      <c r="I8" s="1246"/>
    </row>
    <row r="9" spans="1:9" ht="14.4" x14ac:dyDescent="0.25">
      <c r="A9" s="1240"/>
      <c r="B9" s="620" t="s">
        <v>34</v>
      </c>
      <c r="C9" s="617">
        <v>3</v>
      </c>
      <c r="D9" s="617">
        <v>1</v>
      </c>
      <c r="E9" s="617">
        <v>1</v>
      </c>
      <c r="F9" s="619">
        <f t="shared" si="1"/>
        <v>5</v>
      </c>
      <c r="G9" s="617">
        <f t="shared" si="0"/>
        <v>175</v>
      </c>
      <c r="H9" s="1245"/>
      <c r="I9" s="1246"/>
    </row>
    <row r="10" spans="1:9" ht="14.4" x14ac:dyDescent="0.25">
      <c r="A10" s="1240"/>
      <c r="B10" s="620" t="s">
        <v>651</v>
      </c>
      <c r="C10" s="619">
        <v>1</v>
      </c>
      <c r="D10" s="619">
        <v>1</v>
      </c>
      <c r="E10" s="619">
        <v>1</v>
      </c>
      <c r="F10" s="619">
        <f t="shared" si="1"/>
        <v>3</v>
      </c>
      <c r="G10" s="617">
        <f t="shared" si="0"/>
        <v>103</v>
      </c>
      <c r="H10" s="1245"/>
      <c r="I10" s="1246"/>
    </row>
    <row r="11" spans="1:9" ht="14.4" x14ac:dyDescent="0.25">
      <c r="A11" s="1240"/>
      <c r="B11" s="620" t="s">
        <v>652</v>
      </c>
      <c r="C11" s="617"/>
      <c r="D11" s="617"/>
      <c r="E11" s="617">
        <v>1</v>
      </c>
      <c r="F11" s="619">
        <f t="shared" si="1"/>
        <v>1</v>
      </c>
      <c r="G11" s="617">
        <f t="shared" si="0"/>
        <v>31</v>
      </c>
      <c r="H11" s="1245"/>
      <c r="I11" s="1246"/>
    </row>
    <row r="12" spans="1:9" ht="14.4" x14ac:dyDescent="0.25">
      <c r="A12" s="1240"/>
      <c r="B12" s="647" t="s">
        <v>663</v>
      </c>
      <c r="C12" s="648">
        <f>SUM(C4:C11)</f>
        <v>18</v>
      </c>
      <c r="D12" s="648">
        <f>SUM(D4:D11)</f>
        <v>9</v>
      </c>
      <c r="E12" s="648">
        <f>SUM(E4:E11)</f>
        <v>9</v>
      </c>
      <c r="F12" s="648">
        <f t="shared" si="1"/>
        <v>36</v>
      </c>
      <c r="G12" s="648">
        <f t="shared" si="0"/>
        <v>1251</v>
      </c>
      <c r="H12" s="1245"/>
      <c r="I12" s="1246"/>
    </row>
    <row r="13" spans="1:9" ht="14.4" x14ac:dyDescent="0.25">
      <c r="A13" s="1240"/>
      <c r="B13" s="647" t="s">
        <v>662</v>
      </c>
      <c r="C13" s="622">
        <v>18</v>
      </c>
      <c r="D13" s="622">
        <v>9</v>
      </c>
      <c r="E13" s="622">
        <v>9</v>
      </c>
      <c r="F13" s="622">
        <f>SUM(C13:E13)</f>
        <v>36</v>
      </c>
      <c r="G13" s="622">
        <f t="shared" si="0"/>
        <v>1251</v>
      </c>
      <c r="H13" s="1245"/>
      <c r="I13" s="1246"/>
    </row>
    <row r="14" spans="1:9" ht="14.4" x14ac:dyDescent="0.25">
      <c r="A14" s="1241" t="s">
        <v>655</v>
      </c>
      <c r="B14" s="1241"/>
      <c r="C14" s="642">
        <v>16</v>
      </c>
      <c r="D14" s="642">
        <v>0</v>
      </c>
      <c r="E14" s="642">
        <v>0</v>
      </c>
      <c r="F14" s="642">
        <f>SUM(C14:E14)</f>
        <v>16</v>
      </c>
      <c r="G14" s="642">
        <f>F14*C30</f>
        <v>576</v>
      </c>
      <c r="H14" s="1245"/>
      <c r="I14" s="1246"/>
    </row>
    <row r="15" spans="1:9" ht="14.4" x14ac:dyDescent="0.25">
      <c r="A15" s="1241" t="s">
        <v>656</v>
      </c>
      <c r="B15" s="1241"/>
      <c r="C15" s="642">
        <f>SUM(C16:C19)</f>
        <v>16</v>
      </c>
      <c r="D15" s="642">
        <f>SUM(D16:D19)</f>
        <v>0</v>
      </c>
      <c r="E15" s="642">
        <f>SUM(E16:E19)</f>
        <v>0</v>
      </c>
      <c r="F15" s="642">
        <f>SUM(C15:E15)</f>
        <v>16</v>
      </c>
      <c r="G15" s="642">
        <f>F15*C30</f>
        <v>576</v>
      </c>
      <c r="H15" s="1245"/>
      <c r="I15" s="1246"/>
    </row>
    <row r="16" spans="1:9" ht="28.8" x14ac:dyDescent="0.25">
      <c r="A16" s="646" t="s">
        <v>685</v>
      </c>
      <c r="B16" s="657" t="s">
        <v>685</v>
      </c>
      <c r="C16" s="618">
        <v>0.5</v>
      </c>
      <c r="D16" s="619"/>
      <c r="E16" s="619"/>
      <c r="F16" s="619">
        <f>SUM(C16:E16)</f>
        <v>0.5</v>
      </c>
      <c r="G16" s="655">
        <f t="shared" ref="G16:G23" si="2">((C16+D16)*$D$30)+(E16*$E$30)</f>
        <v>18</v>
      </c>
      <c r="H16" s="706">
        <v>0</v>
      </c>
      <c r="I16" s="707" t="s">
        <v>765</v>
      </c>
    </row>
    <row r="17" spans="1:10" ht="15" thickBot="1" x14ac:dyDescent="0.3">
      <c r="A17" s="1243" t="s">
        <v>690</v>
      </c>
      <c r="B17" s="657" t="s">
        <v>687</v>
      </c>
      <c r="C17" s="618">
        <v>1.5</v>
      </c>
      <c r="D17" s="619"/>
      <c r="E17" s="619"/>
      <c r="F17" s="619">
        <f t="shared" ref="F17:F19" si="3">SUM(C17:E17)</f>
        <v>1.5</v>
      </c>
      <c r="G17" s="655">
        <f t="shared" si="2"/>
        <v>54</v>
      </c>
      <c r="H17" s="706">
        <v>0</v>
      </c>
      <c r="I17" s="707" t="s">
        <v>765</v>
      </c>
    </row>
    <row r="18" spans="1:10" ht="15" thickBot="1" x14ac:dyDescent="0.3">
      <c r="A18" s="1244"/>
      <c r="B18" s="657" t="s">
        <v>688</v>
      </c>
      <c r="C18" s="618">
        <v>2</v>
      </c>
      <c r="D18" s="619"/>
      <c r="E18" s="619"/>
      <c r="F18" s="619">
        <f t="shared" si="3"/>
        <v>2</v>
      </c>
      <c r="G18" s="655">
        <f t="shared" si="2"/>
        <v>72</v>
      </c>
      <c r="H18" s="706">
        <v>1</v>
      </c>
      <c r="I18" s="707" t="s">
        <v>765</v>
      </c>
      <c r="J18" s="659" t="s">
        <v>707</v>
      </c>
    </row>
    <row r="19" spans="1:10" ht="29.4" thickBot="1" x14ac:dyDescent="0.3">
      <c r="A19" s="1244"/>
      <c r="B19" s="657" t="s">
        <v>689</v>
      </c>
      <c r="C19" s="661">
        <v>12</v>
      </c>
      <c r="D19" s="619"/>
      <c r="E19" s="619"/>
      <c r="F19" s="619">
        <f t="shared" si="3"/>
        <v>12</v>
      </c>
      <c r="G19" s="655">
        <f t="shared" si="2"/>
        <v>432</v>
      </c>
      <c r="H19" s="706">
        <v>0.5</v>
      </c>
      <c r="I19" s="707" t="s">
        <v>765</v>
      </c>
      <c r="J19" s="660" t="s">
        <v>708</v>
      </c>
    </row>
    <row r="20" spans="1:10" ht="15" thickBot="1" x14ac:dyDescent="0.3">
      <c r="A20" s="1242" t="s">
        <v>657</v>
      </c>
      <c r="B20" s="1242"/>
      <c r="C20" s="636">
        <v>0</v>
      </c>
      <c r="D20" s="636">
        <v>25</v>
      </c>
      <c r="E20" s="636">
        <v>25</v>
      </c>
      <c r="F20" s="636">
        <f>SUM(C20:E20)</f>
        <v>50</v>
      </c>
      <c r="G20" s="636">
        <f t="shared" si="2"/>
        <v>1675</v>
      </c>
      <c r="H20" s="1247"/>
      <c r="I20" s="1247"/>
      <c r="J20" s="660" t="s">
        <v>709</v>
      </c>
    </row>
    <row r="21" spans="1:10" ht="15" thickBot="1" x14ac:dyDescent="0.3">
      <c r="A21" s="1242" t="s">
        <v>658</v>
      </c>
      <c r="B21" s="1242"/>
      <c r="C21" s="636">
        <f>SUM(C22:C28)</f>
        <v>0</v>
      </c>
      <c r="D21" s="636">
        <f>SUM(D22:D28)</f>
        <v>25</v>
      </c>
      <c r="E21" s="636">
        <f>SUM(E22:E28)</f>
        <v>25</v>
      </c>
      <c r="F21" s="636">
        <f>SUM(F22:F28)</f>
        <v>50</v>
      </c>
      <c r="G21" s="636">
        <f t="shared" si="2"/>
        <v>1675</v>
      </c>
      <c r="H21" s="1248"/>
      <c r="I21" s="1248"/>
      <c r="J21" s="660" t="s">
        <v>710</v>
      </c>
    </row>
    <row r="22" spans="1:10" ht="52.8" x14ac:dyDescent="0.25">
      <c r="A22" s="646" t="s">
        <v>686</v>
      </c>
      <c r="B22" s="657" t="s">
        <v>686</v>
      </c>
      <c r="C22" s="618"/>
      <c r="D22" s="656"/>
      <c r="E22" s="656">
        <v>2</v>
      </c>
      <c r="F22" s="619">
        <f t="shared" ref="F22:F23" si="4">SUM(C22:E22)</f>
        <v>2</v>
      </c>
      <c r="G22" s="656">
        <f t="shared" si="2"/>
        <v>62</v>
      </c>
      <c r="H22" s="706">
        <v>0</v>
      </c>
      <c r="I22" s="708" t="s">
        <v>766</v>
      </c>
    </row>
    <row r="23" spans="1:10" ht="14.4" x14ac:dyDescent="0.25">
      <c r="A23" s="1254" t="s">
        <v>706</v>
      </c>
      <c r="B23" s="657" t="s">
        <v>751</v>
      </c>
      <c r="C23" s="618"/>
      <c r="D23" s="687"/>
      <c r="E23" s="654">
        <v>1</v>
      </c>
      <c r="F23" s="619">
        <f t="shared" si="4"/>
        <v>1</v>
      </c>
      <c r="G23" s="687">
        <f t="shared" si="2"/>
        <v>31</v>
      </c>
      <c r="H23" s="706"/>
      <c r="I23" s="707" t="s">
        <v>765</v>
      </c>
    </row>
    <row r="24" spans="1:10" ht="79.2" x14ac:dyDescent="0.25">
      <c r="A24" s="1255"/>
      <c r="B24" s="658" t="s">
        <v>701</v>
      </c>
      <c r="C24" s="619"/>
      <c r="D24" s="619">
        <v>3</v>
      </c>
      <c r="E24" s="619">
        <v>2</v>
      </c>
      <c r="F24" s="619">
        <f t="shared" ref="F24" si="5">SUM(C24:E24)</f>
        <v>5</v>
      </c>
      <c r="G24" s="656">
        <f t="shared" ref="G24:G29" si="6">((C24+D24)*$D$30)+(E24*$E$30)</f>
        <v>170</v>
      </c>
      <c r="H24" s="706">
        <v>1</v>
      </c>
      <c r="I24" s="708" t="s">
        <v>767</v>
      </c>
    </row>
    <row r="25" spans="1:10" ht="79.2" x14ac:dyDescent="0.25">
      <c r="A25" s="1255"/>
      <c r="B25" s="658" t="s">
        <v>702</v>
      </c>
      <c r="C25" s="619"/>
      <c r="D25" s="619">
        <v>2</v>
      </c>
      <c r="E25" s="619">
        <v>2</v>
      </c>
      <c r="F25" s="619">
        <f t="shared" ref="F25:F28" si="7">SUM(C25:E25)</f>
        <v>4</v>
      </c>
      <c r="G25" s="656">
        <f t="shared" si="6"/>
        <v>134</v>
      </c>
      <c r="H25" s="706">
        <v>1</v>
      </c>
      <c r="I25" s="708" t="s">
        <v>767</v>
      </c>
    </row>
    <row r="26" spans="1:10" ht="79.2" x14ac:dyDescent="0.25">
      <c r="A26" s="1255"/>
      <c r="B26" s="658" t="s">
        <v>703</v>
      </c>
      <c r="C26" s="619"/>
      <c r="D26" s="653">
        <v>15</v>
      </c>
      <c r="E26" s="653">
        <v>14</v>
      </c>
      <c r="F26" s="619">
        <f t="shared" si="7"/>
        <v>29</v>
      </c>
      <c r="G26" s="656">
        <f t="shared" si="6"/>
        <v>974</v>
      </c>
      <c r="H26" s="706">
        <v>1</v>
      </c>
      <c r="I26" s="708" t="s">
        <v>767</v>
      </c>
    </row>
    <row r="27" spans="1:10" ht="79.2" x14ac:dyDescent="0.25">
      <c r="A27" s="1255"/>
      <c r="B27" s="658" t="s">
        <v>704</v>
      </c>
      <c r="C27" s="619"/>
      <c r="D27" s="619">
        <v>2</v>
      </c>
      <c r="E27" s="619">
        <v>2</v>
      </c>
      <c r="F27" s="619">
        <f t="shared" si="7"/>
        <v>4</v>
      </c>
      <c r="G27" s="656">
        <f t="shared" si="6"/>
        <v>134</v>
      </c>
      <c r="H27" s="706">
        <v>1</v>
      </c>
      <c r="I27" s="708" t="s">
        <v>767</v>
      </c>
    </row>
    <row r="28" spans="1:10" ht="14.4" x14ac:dyDescent="0.25">
      <c r="A28" s="1256"/>
      <c r="B28" s="658" t="s">
        <v>705</v>
      </c>
      <c r="C28" s="619"/>
      <c r="D28" s="653">
        <v>3</v>
      </c>
      <c r="E28" s="619">
        <v>2</v>
      </c>
      <c r="F28" s="619">
        <f t="shared" si="7"/>
        <v>5</v>
      </c>
      <c r="G28" s="656">
        <f t="shared" si="6"/>
        <v>170</v>
      </c>
      <c r="H28" s="706">
        <v>0.7</v>
      </c>
      <c r="I28" s="709" t="s">
        <v>768</v>
      </c>
    </row>
    <row r="29" spans="1:10" ht="14.4" x14ac:dyDescent="0.25">
      <c r="A29" s="1253" t="s">
        <v>660</v>
      </c>
      <c r="B29" s="1253"/>
      <c r="C29" s="623">
        <f>C13-C12</f>
        <v>0</v>
      </c>
      <c r="D29" s="623">
        <f>D13-D12</f>
        <v>0</v>
      </c>
      <c r="E29" s="623">
        <f>E13-E12</f>
        <v>0</v>
      </c>
      <c r="F29" s="623">
        <f>F13-F12</f>
        <v>0</v>
      </c>
      <c r="G29" s="623">
        <f t="shared" si="6"/>
        <v>0</v>
      </c>
    </row>
    <row r="30" spans="1:10" ht="14.4" x14ac:dyDescent="0.25">
      <c r="A30" s="1250" t="s">
        <v>633</v>
      </c>
      <c r="B30" s="1250"/>
      <c r="C30" s="617">
        <v>36</v>
      </c>
      <c r="D30" s="617">
        <v>36</v>
      </c>
      <c r="E30" s="617">
        <v>31</v>
      </c>
      <c r="F30" s="617">
        <f>SUM(C30:E30)</f>
        <v>103</v>
      </c>
      <c r="G30" s="619"/>
    </row>
    <row r="31" spans="1:10" ht="14.4" x14ac:dyDescent="0.25">
      <c r="A31" s="1250" t="s">
        <v>659</v>
      </c>
      <c r="B31" s="1250"/>
      <c r="C31" s="617">
        <f>C12+C15+C21</f>
        <v>34</v>
      </c>
      <c r="D31" s="617">
        <f>D12+D15+D21</f>
        <v>34</v>
      </c>
      <c r="E31" s="617">
        <f>E12+E15+E21</f>
        <v>34</v>
      </c>
      <c r="F31" s="617">
        <f>SUM(C31:E31)</f>
        <v>102</v>
      </c>
      <c r="G31" s="619"/>
    </row>
    <row r="32" spans="1:10" ht="14.4" x14ac:dyDescent="0.3">
      <c r="A32" s="1252" t="s">
        <v>636</v>
      </c>
      <c r="B32" s="1252"/>
      <c r="C32" s="649">
        <v>34</v>
      </c>
      <c r="D32" s="649">
        <v>34</v>
      </c>
      <c r="E32" s="649">
        <v>34</v>
      </c>
      <c r="F32" s="649">
        <f>SUM(C32:E32)</f>
        <v>102</v>
      </c>
      <c r="G32" s="628"/>
      <c r="J32">
        <f>G12+G15+G21+G36+G29</f>
        <v>3502</v>
      </c>
    </row>
    <row r="33" spans="1:7" ht="14.4" x14ac:dyDescent="0.25">
      <c r="A33" s="1251" t="s">
        <v>635</v>
      </c>
      <c r="B33" s="1251"/>
      <c r="C33" s="650">
        <f>C32*C30</f>
        <v>1224</v>
      </c>
      <c r="D33" s="650">
        <f>D32*D30</f>
        <v>1224</v>
      </c>
      <c r="E33" s="650">
        <f>E32*E30</f>
        <v>1054</v>
      </c>
      <c r="F33" s="649"/>
      <c r="G33" s="649">
        <f>SUM(C33:E33)</f>
        <v>3502</v>
      </c>
    </row>
    <row r="34" spans="1:7" ht="14.4" x14ac:dyDescent="0.25">
      <c r="A34" s="646"/>
      <c r="B34" s="646" t="s">
        <v>661</v>
      </c>
      <c r="C34" s="619"/>
      <c r="D34" s="619">
        <v>175</v>
      </c>
      <c r="E34" s="619"/>
      <c r="F34" s="619"/>
      <c r="G34" s="619">
        <v>175</v>
      </c>
    </row>
    <row r="36" spans="1:7" ht="14.4" x14ac:dyDescent="0.25">
      <c r="A36" s="1249" t="s">
        <v>664</v>
      </c>
      <c r="B36" s="1249"/>
      <c r="C36" s="651">
        <f>C32-C31-C29</f>
        <v>0</v>
      </c>
      <c r="D36" s="651">
        <f>D32-D31-D29</f>
        <v>0</v>
      </c>
      <c r="E36" s="651">
        <f>E32-E31-E29</f>
        <v>0</v>
      </c>
      <c r="F36" s="651">
        <f>F32-F31</f>
        <v>0</v>
      </c>
      <c r="G36" s="623">
        <f>((C36+D36)*$D$30)+(E36*$E$30)</f>
        <v>0</v>
      </c>
    </row>
  </sheetData>
  <mergeCells count="19">
    <mergeCell ref="H3:H15"/>
    <mergeCell ref="I3:I15"/>
    <mergeCell ref="H20:H21"/>
    <mergeCell ref="I20:I21"/>
    <mergeCell ref="A36:B36"/>
    <mergeCell ref="A30:B30"/>
    <mergeCell ref="A33:B33"/>
    <mergeCell ref="A32:B32"/>
    <mergeCell ref="A15:B15"/>
    <mergeCell ref="A21:B21"/>
    <mergeCell ref="A31:B31"/>
    <mergeCell ref="A29:B29"/>
    <mergeCell ref="A23:A28"/>
    <mergeCell ref="A1:G1"/>
    <mergeCell ref="A3:B3"/>
    <mergeCell ref="A4:A13"/>
    <mergeCell ref="A14:B14"/>
    <mergeCell ref="A20:B20"/>
    <mergeCell ref="A17:A19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92" orientation="portrait" horizontalDpi="4294967293" r:id="rId1"/>
  <headerFooter>
    <oddFooter>&amp;A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T29"/>
  <sheetViews>
    <sheetView topLeftCell="A19" workbookViewId="0">
      <selection activeCell="R28" sqref="A1:S28"/>
    </sheetView>
  </sheetViews>
  <sheetFormatPr defaultColWidth="9.109375" defaultRowHeight="13.2" x14ac:dyDescent="0.25"/>
  <cols>
    <col min="1" max="1" width="30.109375" style="395" customWidth="1"/>
    <col min="2" max="2" width="45.33203125" style="396" bestFit="1" customWidth="1"/>
    <col min="3" max="3" width="8.33203125" style="397" hidden="1" customWidth="1"/>
    <col min="4" max="10" width="9.109375" style="398" hidden="1" customWidth="1"/>
    <col min="11" max="11" width="3.109375" style="398" customWidth="1"/>
    <col min="12" max="19" width="7" style="398" customWidth="1"/>
    <col min="20" max="16384" width="9.109375" style="398"/>
  </cols>
  <sheetData>
    <row r="1" spans="1:20" ht="17.399999999999999" x14ac:dyDescent="0.3">
      <c r="B1" s="517" t="s">
        <v>759</v>
      </c>
      <c r="C1" s="534" t="s">
        <v>581</v>
      </c>
      <c r="D1" s="535"/>
      <c r="E1" s="535"/>
      <c r="F1" s="535"/>
      <c r="G1" s="535"/>
      <c r="H1" s="535"/>
      <c r="I1" s="535"/>
      <c r="J1" s="535"/>
      <c r="K1" s="919" t="s">
        <v>585</v>
      </c>
      <c r="L1" s="919"/>
      <c r="M1" s="919"/>
      <c r="N1" s="919"/>
      <c r="O1" s="919"/>
      <c r="P1" s="919"/>
      <c r="Q1" s="919"/>
      <c r="R1" s="919"/>
      <c r="S1" s="919"/>
    </row>
    <row r="2" spans="1:20" ht="17.399999999999999" x14ac:dyDescent="0.3">
      <c r="B2" s="517"/>
      <c r="C2" s="534"/>
      <c r="D2" s="535"/>
      <c r="E2" s="535"/>
      <c r="F2" s="535"/>
      <c r="G2" s="535"/>
      <c r="H2" s="535"/>
      <c r="I2" s="535"/>
      <c r="J2" s="535"/>
      <c r="K2" s="924" t="s">
        <v>591</v>
      </c>
      <c r="L2" s="925"/>
      <c r="M2" s="925"/>
      <c r="N2" s="925"/>
      <c r="O2" s="925"/>
      <c r="P2" s="925"/>
      <c r="Q2" s="925"/>
      <c r="R2" s="925"/>
      <c r="S2" s="926"/>
    </row>
    <row r="3" spans="1:20" ht="17.399999999999999" x14ac:dyDescent="0.3">
      <c r="B3" s="874" t="s">
        <v>582</v>
      </c>
      <c r="C3" s="874"/>
      <c r="D3" s="874"/>
      <c r="E3" s="874"/>
      <c r="F3" s="874"/>
      <c r="G3" s="874"/>
      <c r="H3" s="874"/>
      <c r="I3" s="874"/>
      <c r="J3" s="874"/>
      <c r="K3" s="874"/>
      <c r="L3" s="874"/>
      <c r="M3" s="874"/>
      <c r="N3" s="874"/>
      <c r="O3" s="874"/>
      <c r="P3" s="874"/>
      <c r="Q3" s="874"/>
      <c r="R3" s="874"/>
      <c r="S3" s="874"/>
      <c r="T3" s="462"/>
    </row>
    <row r="4" spans="1:20" ht="15.6" x14ac:dyDescent="0.25">
      <c r="B4" s="1259" t="s">
        <v>583</v>
      </c>
      <c r="C4" s="1259"/>
      <c r="D4" s="1259"/>
      <c r="E4" s="1259"/>
      <c r="F4" s="1259"/>
      <c r="G4" s="1259"/>
      <c r="H4" s="1259"/>
      <c r="I4" s="1259"/>
      <c r="J4" s="1259"/>
      <c r="K4" s="1259"/>
      <c r="L4" s="1259"/>
      <c r="M4" s="1259"/>
      <c r="N4" s="1259"/>
      <c r="O4" s="1259"/>
      <c r="P4" s="1259"/>
      <c r="Q4" s="1259"/>
      <c r="R4" s="1259"/>
      <c r="S4" s="1259"/>
    </row>
    <row r="5" spans="1:20" ht="15" customHeight="1" x14ac:dyDescent="0.25">
      <c r="A5" s="1234" t="s">
        <v>378</v>
      </c>
      <c r="B5" s="1235"/>
      <c r="C5" s="1215" t="s">
        <v>90</v>
      </c>
      <c r="D5" s="1216"/>
      <c r="E5" s="1215" t="s">
        <v>89</v>
      </c>
      <c r="F5" s="1216"/>
      <c r="G5" s="1215" t="s">
        <v>91</v>
      </c>
      <c r="H5" s="1216"/>
      <c r="I5" s="1216" t="s">
        <v>13</v>
      </c>
      <c r="J5" s="1216"/>
      <c r="K5" s="399"/>
      <c r="L5" s="1215" t="s">
        <v>90</v>
      </c>
      <c r="M5" s="1216"/>
      <c r="N5" s="1230" t="s">
        <v>89</v>
      </c>
      <c r="O5" s="1231"/>
      <c r="P5" s="1260" t="s">
        <v>91</v>
      </c>
      <c r="Q5" s="1261"/>
      <c r="R5" s="1216" t="s">
        <v>13</v>
      </c>
      <c r="S5" s="1216"/>
    </row>
    <row r="6" spans="1:20" x14ac:dyDescent="0.25">
      <c r="A6" s="1236"/>
      <c r="B6" s="1237"/>
      <c r="C6" s="400" t="s">
        <v>106</v>
      </c>
      <c r="D6" s="401" t="s">
        <v>107</v>
      </c>
      <c r="E6" s="400" t="s">
        <v>106</v>
      </c>
      <c r="F6" s="401" t="s">
        <v>107</v>
      </c>
      <c r="G6" s="400" t="s">
        <v>106</v>
      </c>
      <c r="H6" s="401" t="s">
        <v>107</v>
      </c>
      <c r="I6" s="400" t="s">
        <v>106</v>
      </c>
      <c r="J6" s="401" t="s">
        <v>107</v>
      </c>
      <c r="K6" s="402"/>
      <c r="L6" s="400" t="s">
        <v>379</v>
      </c>
      <c r="M6" s="401" t="s">
        <v>380</v>
      </c>
      <c r="N6" s="442" t="s">
        <v>379</v>
      </c>
      <c r="O6" s="443" t="s">
        <v>380</v>
      </c>
      <c r="P6" s="442" t="s">
        <v>379</v>
      </c>
      <c r="Q6" s="443" t="s">
        <v>380</v>
      </c>
      <c r="R6" s="400" t="s">
        <v>379</v>
      </c>
      <c r="S6" s="401" t="s">
        <v>380</v>
      </c>
    </row>
    <row r="7" spans="1:20" x14ac:dyDescent="0.25">
      <c r="A7" s="1217" t="s">
        <v>381</v>
      </c>
      <c r="B7" s="403" t="s">
        <v>511</v>
      </c>
      <c r="C7" s="400" t="e">
        <f>L7*#REF!</f>
        <v>#REF!</v>
      </c>
      <c r="D7" s="404" t="e">
        <f>M7*#REF!</f>
        <v>#REF!</v>
      </c>
      <c r="E7" s="404" t="e">
        <f>N7*#REF!</f>
        <v>#REF!</v>
      </c>
      <c r="F7" s="404" t="e">
        <f>O7*#REF!</f>
        <v>#REF!</v>
      </c>
      <c r="G7" s="404" t="e">
        <f>P7*#REF!</f>
        <v>#REF!</v>
      </c>
      <c r="H7" s="404" t="e">
        <f>Q7*#REF!</f>
        <v>#REF!</v>
      </c>
      <c r="I7" s="404" t="e">
        <f>SUM(C7,E7,G7)</f>
        <v>#REF!</v>
      </c>
      <c r="J7" s="404" t="e">
        <f>SUM(D7,F7,H7)</f>
        <v>#REF!</v>
      </c>
      <c r="K7" s="405"/>
      <c r="L7" s="404">
        <v>2</v>
      </c>
      <c r="M7" s="404"/>
      <c r="N7" s="444">
        <v>1</v>
      </c>
      <c r="O7" s="444"/>
      <c r="P7" s="444"/>
      <c r="Q7" s="444"/>
      <c r="R7" s="515">
        <f>L7+N7+P7</f>
        <v>3</v>
      </c>
      <c r="S7" s="515">
        <f>SUM(M7,O7,Q7)</f>
        <v>0</v>
      </c>
    </row>
    <row r="8" spans="1:20" ht="15.6" x14ac:dyDescent="0.25">
      <c r="A8" s="1218"/>
      <c r="B8" s="407" t="s">
        <v>383</v>
      </c>
      <c r="C8" s="400" t="e">
        <f>L8*#REF!</f>
        <v>#REF!</v>
      </c>
      <c r="D8" s="404" t="e">
        <f>M8*#REF!</f>
        <v>#REF!</v>
      </c>
      <c r="E8" s="404" t="e">
        <f>N8*#REF!</f>
        <v>#REF!</v>
      </c>
      <c r="F8" s="404" t="e">
        <f>O8*#REF!</f>
        <v>#REF!</v>
      </c>
      <c r="G8" s="404" t="e">
        <f>P8*#REF!</f>
        <v>#REF!</v>
      </c>
      <c r="H8" s="404" t="e">
        <f>Q8*#REF!</f>
        <v>#REF!</v>
      </c>
      <c r="I8" s="404" t="e">
        <f t="shared" ref="I8:J23" si="0">SUM(C8,E8,G8)</f>
        <v>#REF!</v>
      </c>
      <c r="J8" s="404" t="e">
        <f t="shared" si="0"/>
        <v>#REF!</v>
      </c>
      <c r="K8" s="405"/>
      <c r="L8" s="408">
        <v>2</v>
      </c>
      <c r="M8" s="404"/>
      <c r="N8" s="446">
        <v>3</v>
      </c>
      <c r="O8" s="444"/>
      <c r="P8" s="446">
        <v>3</v>
      </c>
      <c r="Q8" s="444"/>
      <c r="R8" s="515">
        <f t="shared" ref="R8:R26" si="1">L8+N8+P8</f>
        <v>8</v>
      </c>
      <c r="S8" s="515">
        <f t="shared" ref="S8:S26" si="2">SUM(M8,O8,Q8)</f>
        <v>0</v>
      </c>
    </row>
    <row r="9" spans="1:20" ht="15.6" x14ac:dyDescent="0.25">
      <c r="A9" s="1218"/>
      <c r="B9" s="407" t="s">
        <v>19</v>
      </c>
      <c r="C9" s="400" t="e">
        <f>L9*#REF!</f>
        <v>#REF!</v>
      </c>
      <c r="D9" s="404" t="e">
        <f>M9*#REF!</f>
        <v>#REF!</v>
      </c>
      <c r="E9" s="404" t="e">
        <f>N9*#REF!</f>
        <v>#REF!</v>
      </c>
      <c r="F9" s="404" t="e">
        <f>O9*#REF!</f>
        <v>#REF!</v>
      </c>
      <c r="G9" s="404" t="e">
        <f>P9*#REF!</f>
        <v>#REF!</v>
      </c>
      <c r="H9" s="404" t="e">
        <f>Q9*#REF!</f>
        <v>#REF!</v>
      </c>
      <c r="I9" s="404" t="e">
        <f t="shared" si="0"/>
        <v>#REF!</v>
      </c>
      <c r="J9" s="404" t="e">
        <f t="shared" si="0"/>
        <v>#REF!</v>
      </c>
      <c r="K9" s="405"/>
      <c r="L9" s="460">
        <v>3</v>
      </c>
      <c r="M9" s="404"/>
      <c r="N9" s="446">
        <v>1.5</v>
      </c>
      <c r="O9" s="444"/>
      <c r="P9" s="446">
        <v>1.5</v>
      </c>
      <c r="Q9" s="444"/>
      <c r="R9" s="515">
        <f t="shared" si="1"/>
        <v>6</v>
      </c>
      <c r="S9" s="515">
        <f t="shared" si="2"/>
        <v>0</v>
      </c>
    </row>
    <row r="10" spans="1:20" ht="15.6" x14ac:dyDescent="0.25">
      <c r="A10" s="1218"/>
      <c r="B10" s="407" t="s">
        <v>25</v>
      </c>
      <c r="C10" s="400" t="e">
        <f>L10*#REF!</f>
        <v>#REF!</v>
      </c>
      <c r="D10" s="404" t="e">
        <f>M10*#REF!</f>
        <v>#REF!</v>
      </c>
      <c r="E10" s="404" t="e">
        <f>N10*#REF!</f>
        <v>#REF!</v>
      </c>
      <c r="F10" s="404" t="e">
        <f>O10*#REF!</f>
        <v>#REF!</v>
      </c>
      <c r="G10" s="404" t="e">
        <f>P10*#REF!</f>
        <v>#REF!</v>
      </c>
      <c r="H10" s="404" t="e">
        <f>Q10*#REF!</f>
        <v>#REF!</v>
      </c>
      <c r="I10" s="404" t="e">
        <f t="shared" si="0"/>
        <v>#REF!</v>
      </c>
      <c r="J10" s="404" t="e">
        <f t="shared" si="0"/>
        <v>#REF!</v>
      </c>
      <c r="K10" s="409"/>
      <c r="L10" s="410">
        <v>3</v>
      </c>
      <c r="M10" s="404"/>
      <c r="N10" s="444">
        <v>1</v>
      </c>
      <c r="O10" s="444"/>
      <c r="P10" s="444"/>
      <c r="Q10" s="444"/>
      <c r="R10" s="515">
        <f t="shared" si="1"/>
        <v>4</v>
      </c>
      <c r="S10" s="515">
        <f t="shared" si="2"/>
        <v>0</v>
      </c>
    </row>
    <row r="11" spans="1:20" x14ac:dyDescent="0.25">
      <c r="A11" s="1218"/>
      <c r="B11" s="403" t="s">
        <v>235</v>
      </c>
      <c r="C11" s="400" t="e">
        <f>L11*#REF!</f>
        <v>#REF!</v>
      </c>
      <c r="D11" s="404" t="e">
        <f>M11*#REF!</f>
        <v>#REF!</v>
      </c>
      <c r="E11" s="404" t="e">
        <f>N11*#REF!</f>
        <v>#REF!</v>
      </c>
      <c r="F11" s="404" t="e">
        <f>O11*#REF!</f>
        <v>#REF!</v>
      </c>
      <c r="G11" s="404" t="e">
        <f>P11*#REF!</f>
        <v>#REF!</v>
      </c>
      <c r="H11" s="404" t="e">
        <f>Q11*#REF!</f>
        <v>#REF!</v>
      </c>
      <c r="I11" s="404" t="e">
        <f t="shared" si="0"/>
        <v>#REF!</v>
      </c>
      <c r="J11" s="404" t="e">
        <f t="shared" si="0"/>
        <v>#REF!</v>
      </c>
      <c r="K11" s="405"/>
      <c r="L11" s="404">
        <v>3</v>
      </c>
      <c r="M11" s="404"/>
      <c r="N11" s="444"/>
      <c r="O11" s="444"/>
      <c r="P11" s="444"/>
      <c r="Q11" s="444"/>
      <c r="R11" s="515">
        <f t="shared" si="1"/>
        <v>3</v>
      </c>
      <c r="S11" s="515">
        <f t="shared" si="2"/>
        <v>0</v>
      </c>
    </row>
    <row r="12" spans="1:20" x14ac:dyDescent="0.25">
      <c r="A12" s="1218"/>
      <c r="B12" s="250" t="s">
        <v>4</v>
      </c>
      <c r="C12" s="400" t="e">
        <f>L12*#REF!</f>
        <v>#REF!</v>
      </c>
      <c r="D12" s="404" t="e">
        <f>M12*#REF!</f>
        <v>#REF!</v>
      </c>
      <c r="E12" s="404" t="e">
        <f>N12*#REF!</f>
        <v>#REF!</v>
      </c>
      <c r="F12" s="404" t="e">
        <f>O12*#REF!</f>
        <v>#REF!</v>
      </c>
      <c r="G12" s="404" t="e">
        <f>P12*#REF!</f>
        <v>#REF!</v>
      </c>
      <c r="H12" s="404" t="e">
        <f>Q12*#REF!</f>
        <v>#REF!</v>
      </c>
      <c r="I12" s="404" t="e">
        <f t="shared" si="0"/>
        <v>#REF!</v>
      </c>
      <c r="J12" s="404" t="e">
        <f t="shared" si="0"/>
        <v>#REF!</v>
      </c>
      <c r="K12" s="405"/>
      <c r="L12" s="410">
        <v>4</v>
      </c>
      <c r="M12" s="404"/>
      <c r="N12" s="446">
        <v>2.5</v>
      </c>
      <c r="O12" s="444"/>
      <c r="P12" s="446">
        <v>2.5</v>
      </c>
      <c r="Q12" s="444"/>
      <c r="R12" s="515">
        <f t="shared" si="1"/>
        <v>9</v>
      </c>
      <c r="S12" s="515">
        <f t="shared" si="2"/>
        <v>0</v>
      </c>
    </row>
    <row r="13" spans="1:20" x14ac:dyDescent="0.25">
      <c r="A13" s="1218"/>
      <c r="B13" s="403" t="s">
        <v>7</v>
      </c>
      <c r="C13" s="400" t="e">
        <f>L13*#REF!</f>
        <v>#REF!</v>
      </c>
      <c r="D13" s="404" t="e">
        <f>M13*#REF!</f>
        <v>#REF!</v>
      </c>
      <c r="E13" s="404" t="e">
        <f>N13*#REF!</f>
        <v>#REF!</v>
      </c>
      <c r="F13" s="404" t="e">
        <f>O13*#REF!</f>
        <v>#REF!</v>
      </c>
      <c r="G13" s="404" t="e">
        <f>P13*#REF!</f>
        <v>#REF!</v>
      </c>
      <c r="H13" s="404" t="e">
        <f>Q13*#REF!</f>
        <v>#REF!</v>
      </c>
      <c r="I13" s="404" t="e">
        <f t="shared" si="0"/>
        <v>#REF!</v>
      </c>
      <c r="J13" s="404" t="e">
        <f t="shared" si="0"/>
        <v>#REF!</v>
      </c>
      <c r="K13" s="411"/>
      <c r="L13" s="404"/>
      <c r="M13" s="404"/>
      <c r="N13" s="446">
        <v>1</v>
      </c>
      <c r="O13" s="444"/>
      <c r="P13" s="446">
        <v>1.5</v>
      </c>
      <c r="Q13" s="444"/>
      <c r="R13" s="515">
        <f t="shared" si="1"/>
        <v>2.5</v>
      </c>
      <c r="S13" s="515">
        <f t="shared" si="2"/>
        <v>0</v>
      </c>
    </row>
    <row r="14" spans="1:20" x14ac:dyDescent="0.25">
      <c r="A14" s="1219"/>
      <c r="B14" s="250" t="s">
        <v>384</v>
      </c>
      <c r="C14" s="400" t="e">
        <f>L14*#REF!</f>
        <v>#REF!</v>
      </c>
      <c r="D14" s="404" t="e">
        <f>M14*#REF!</f>
        <v>#REF!</v>
      </c>
      <c r="E14" s="404" t="e">
        <f>N14*#REF!</f>
        <v>#REF!</v>
      </c>
      <c r="F14" s="404" t="e">
        <f>O14*#REF!</f>
        <v>#REF!</v>
      </c>
      <c r="G14" s="404" t="e">
        <f>P14*#REF!</f>
        <v>#REF!</v>
      </c>
      <c r="H14" s="404" t="e">
        <f>Q14*#REF!</f>
        <v>#REF!</v>
      </c>
      <c r="I14" s="404" t="e">
        <f t="shared" si="0"/>
        <v>#REF!</v>
      </c>
      <c r="J14" s="404" t="e">
        <f t="shared" si="0"/>
        <v>#REF!</v>
      </c>
      <c r="K14" s="409"/>
      <c r="L14" s="404">
        <v>1</v>
      </c>
      <c r="M14" s="404"/>
      <c r="N14" s="444">
        <v>1</v>
      </c>
      <c r="O14" s="444"/>
      <c r="P14" s="444">
        <v>1</v>
      </c>
      <c r="Q14" s="444"/>
      <c r="R14" s="515">
        <f t="shared" si="1"/>
        <v>3</v>
      </c>
      <c r="S14" s="515">
        <f t="shared" si="2"/>
        <v>0</v>
      </c>
    </row>
    <row r="15" spans="1:20" ht="26.4" x14ac:dyDescent="0.25">
      <c r="A15" s="412" t="s">
        <v>262</v>
      </c>
      <c r="B15" s="413" t="s">
        <v>263</v>
      </c>
      <c r="C15" s="516" t="e">
        <f>L15*#REF!</f>
        <v>#REF!</v>
      </c>
      <c r="D15" s="516" t="e">
        <f>M15*#REF!</f>
        <v>#REF!</v>
      </c>
      <c r="E15" s="516" t="e">
        <f>N15*#REF!</f>
        <v>#REF!</v>
      </c>
      <c r="F15" s="516" t="e">
        <f>O15*#REF!</f>
        <v>#REF!</v>
      </c>
      <c r="G15" s="516" t="e">
        <f>P15*#REF!</f>
        <v>#REF!</v>
      </c>
      <c r="H15" s="516" t="e">
        <f>Q15*#REF!</f>
        <v>#REF!</v>
      </c>
      <c r="I15" s="516" t="e">
        <f t="shared" si="0"/>
        <v>#REF!</v>
      </c>
      <c r="J15" s="516" t="e">
        <f t="shared" si="0"/>
        <v>#REF!</v>
      </c>
      <c r="K15" s="409"/>
      <c r="L15" s="415"/>
      <c r="M15" s="415"/>
      <c r="N15" s="415"/>
      <c r="O15" s="415"/>
      <c r="P15" s="415">
        <v>0.5</v>
      </c>
      <c r="Q15" s="415"/>
      <c r="R15" s="415">
        <f t="shared" si="1"/>
        <v>0.5</v>
      </c>
      <c r="S15" s="415">
        <f t="shared" si="2"/>
        <v>0</v>
      </c>
    </row>
    <row r="16" spans="1:20" ht="26.4" x14ac:dyDescent="0.25">
      <c r="A16" s="412" t="s">
        <v>264</v>
      </c>
      <c r="B16" s="413" t="s">
        <v>265</v>
      </c>
      <c r="C16" s="516" t="e">
        <f>L16*#REF!</f>
        <v>#REF!</v>
      </c>
      <c r="D16" s="516" t="e">
        <f>M16*#REF!</f>
        <v>#REF!</v>
      </c>
      <c r="E16" s="516" t="e">
        <f>N16*#REF!</f>
        <v>#REF!</v>
      </c>
      <c r="F16" s="516" t="e">
        <f>O16*#REF!</f>
        <v>#REF!</v>
      </c>
      <c r="G16" s="516" t="e">
        <f>P16*#REF!</f>
        <v>#REF!</v>
      </c>
      <c r="H16" s="516" t="e">
        <f>Q16*#REF!</f>
        <v>#REF!</v>
      </c>
      <c r="I16" s="516" t="e">
        <f t="shared" si="0"/>
        <v>#REF!</v>
      </c>
      <c r="J16" s="516" t="e">
        <f t="shared" si="0"/>
        <v>#REF!</v>
      </c>
      <c r="K16" s="409"/>
      <c r="L16" s="415"/>
      <c r="M16" s="415"/>
      <c r="N16" s="415"/>
      <c r="O16" s="415"/>
      <c r="P16" s="415">
        <v>2</v>
      </c>
      <c r="Q16" s="415"/>
      <c r="R16" s="415">
        <f t="shared" si="1"/>
        <v>2</v>
      </c>
      <c r="S16" s="415">
        <f t="shared" si="2"/>
        <v>0</v>
      </c>
    </row>
    <row r="17" spans="1:19" ht="31.5" customHeight="1" x14ac:dyDescent="0.25">
      <c r="A17" s="516" t="s">
        <v>512</v>
      </c>
      <c r="B17" s="416" t="s">
        <v>267</v>
      </c>
      <c r="C17" s="516" t="e">
        <f>L17*#REF!</f>
        <v>#REF!</v>
      </c>
      <c r="D17" s="516" t="e">
        <f>M17*#REF!</f>
        <v>#REF!</v>
      </c>
      <c r="E17" s="516" t="e">
        <f>N17*#REF!</f>
        <v>#REF!</v>
      </c>
      <c r="F17" s="516" t="e">
        <f>O17*#REF!</f>
        <v>#REF!</v>
      </c>
      <c r="G17" s="516" t="e">
        <f>P17*#REF!</f>
        <v>#REF!</v>
      </c>
      <c r="H17" s="516" t="e">
        <f>Q17*#REF!</f>
        <v>#REF!</v>
      </c>
      <c r="I17" s="516" t="e">
        <f t="shared" si="0"/>
        <v>#REF!</v>
      </c>
      <c r="J17" s="516" t="e">
        <f t="shared" si="0"/>
        <v>#REF!</v>
      </c>
      <c r="K17" s="409"/>
      <c r="L17" s="415">
        <v>2.5</v>
      </c>
      <c r="M17" s="415">
        <v>1</v>
      </c>
      <c r="N17" s="415">
        <v>1</v>
      </c>
      <c r="O17" s="415"/>
      <c r="P17" s="415">
        <v>1</v>
      </c>
      <c r="Q17" s="415">
        <v>0.5</v>
      </c>
      <c r="R17" s="415">
        <f t="shared" si="1"/>
        <v>4.5</v>
      </c>
      <c r="S17" s="415">
        <f t="shared" si="2"/>
        <v>1.5</v>
      </c>
    </row>
    <row r="18" spans="1:19" ht="24" customHeight="1" x14ac:dyDescent="0.25">
      <c r="A18" s="516" t="s">
        <v>446</v>
      </c>
      <c r="B18" s="416" t="s">
        <v>447</v>
      </c>
      <c r="C18" s="516" t="e">
        <f>L18*#REF!</f>
        <v>#REF!</v>
      </c>
      <c r="D18" s="516" t="e">
        <f>M18*#REF!</f>
        <v>#REF!</v>
      </c>
      <c r="E18" s="516" t="e">
        <f>N18*#REF!</f>
        <v>#REF!</v>
      </c>
      <c r="F18" s="516" t="e">
        <f>O18*#REF!</f>
        <v>#REF!</v>
      </c>
      <c r="G18" s="516" t="e">
        <f>P18*#REF!</f>
        <v>#REF!</v>
      </c>
      <c r="H18" s="516" t="e">
        <f>Q18*#REF!</f>
        <v>#REF!</v>
      </c>
      <c r="I18" s="516" t="e">
        <f t="shared" si="0"/>
        <v>#REF!</v>
      </c>
      <c r="J18" s="516" t="e">
        <f t="shared" si="0"/>
        <v>#REF!</v>
      </c>
      <c r="K18" s="409"/>
      <c r="L18" s="415">
        <v>2</v>
      </c>
      <c r="M18" s="415"/>
      <c r="N18" s="415">
        <v>1</v>
      </c>
      <c r="O18" s="415"/>
      <c r="P18" s="415">
        <v>1</v>
      </c>
      <c r="Q18" s="415"/>
      <c r="R18" s="415">
        <v>4</v>
      </c>
      <c r="S18" s="415">
        <f t="shared" si="2"/>
        <v>0</v>
      </c>
    </row>
    <row r="19" spans="1:19" ht="15.75" customHeight="1" x14ac:dyDescent="0.25">
      <c r="A19" s="1220" t="s">
        <v>449</v>
      </c>
      <c r="B19" s="416" t="s">
        <v>513</v>
      </c>
      <c r="C19" s="516" t="e">
        <f>L19*#REF!</f>
        <v>#REF!</v>
      </c>
      <c r="D19" s="516" t="e">
        <f>M19*#REF!</f>
        <v>#REF!</v>
      </c>
      <c r="E19" s="516" t="e">
        <f>N19*#REF!</f>
        <v>#REF!</v>
      </c>
      <c r="F19" s="516" t="e">
        <f>O19*#REF!</f>
        <v>#REF!</v>
      </c>
      <c r="G19" s="516" t="e">
        <f>P19*#REF!</f>
        <v>#REF!</v>
      </c>
      <c r="H19" s="516" t="e">
        <f>Q19*#REF!</f>
        <v>#REF!</v>
      </c>
      <c r="I19" s="516" t="e">
        <f t="shared" si="0"/>
        <v>#REF!</v>
      </c>
      <c r="J19" s="516" t="e">
        <f t="shared" si="0"/>
        <v>#REF!</v>
      </c>
      <c r="K19" s="409"/>
      <c r="L19" s="415">
        <v>0.5</v>
      </c>
      <c r="M19" s="415"/>
      <c r="N19" s="415"/>
      <c r="O19" s="415"/>
      <c r="P19" s="415"/>
      <c r="Q19" s="415"/>
      <c r="R19" s="415">
        <f t="shared" si="1"/>
        <v>0.5</v>
      </c>
      <c r="S19" s="415">
        <f t="shared" si="2"/>
        <v>0</v>
      </c>
    </row>
    <row r="20" spans="1:19" ht="15" x14ac:dyDescent="0.25">
      <c r="A20" s="1220"/>
      <c r="B20" s="416" t="s">
        <v>451</v>
      </c>
      <c r="C20" s="516" t="e">
        <f>L20*#REF!</f>
        <v>#REF!</v>
      </c>
      <c r="D20" s="516" t="e">
        <f>M20*#REF!</f>
        <v>#REF!</v>
      </c>
      <c r="E20" s="516" t="e">
        <f>N20*#REF!</f>
        <v>#REF!</v>
      </c>
      <c r="F20" s="516" t="e">
        <f>O20*#REF!</f>
        <v>#REF!</v>
      </c>
      <c r="G20" s="516" t="e">
        <f>P20*#REF!</f>
        <v>#REF!</v>
      </c>
      <c r="H20" s="516" t="e">
        <f>Q20*#REF!</f>
        <v>#REF!</v>
      </c>
      <c r="I20" s="516" t="e">
        <f t="shared" si="0"/>
        <v>#REF!</v>
      </c>
      <c r="J20" s="516" t="e">
        <f t="shared" si="0"/>
        <v>#REF!</v>
      </c>
      <c r="K20" s="409"/>
      <c r="L20" s="415"/>
      <c r="M20" s="415"/>
      <c r="N20" s="415">
        <v>0.5</v>
      </c>
      <c r="O20" s="415"/>
      <c r="P20" s="415"/>
      <c r="Q20" s="415"/>
      <c r="R20" s="415">
        <f t="shared" si="1"/>
        <v>0.5</v>
      </c>
      <c r="S20" s="415">
        <f t="shared" si="2"/>
        <v>0</v>
      </c>
    </row>
    <row r="21" spans="1:19" s="399" customFormat="1" ht="30" x14ac:dyDescent="0.25">
      <c r="A21" s="419" t="s">
        <v>514</v>
      </c>
      <c r="B21" s="420" t="s">
        <v>515</v>
      </c>
      <c r="C21" s="419" t="e">
        <f>L21*#REF!</f>
        <v>#REF!</v>
      </c>
      <c r="D21" s="419" t="e">
        <f>M21*#REF!</f>
        <v>#REF!</v>
      </c>
      <c r="E21" s="419" t="e">
        <f>N21*#REF!</f>
        <v>#REF!</v>
      </c>
      <c r="F21" s="419" t="e">
        <f>O21*#REF!</f>
        <v>#REF!</v>
      </c>
      <c r="G21" s="419" t="e">
        <f>P21*#REF!</f>
        <v>#REF!</v>
      </c>
      <c r="H21" s="419" t="e">
        <f>Q21*#REF!</f>
        <v>#REF!</v>
      </c>
      <c r="I21" s="419" t="e">
        <f t="shared" si="0"/>
        <v>#REF!</v>
      </c>
      <c r="J21" s="419" t="e">
        <f t="shared" si="0"/>
        <v>#REF!</v>
      </c>
      <c r="K21" s="409"/>
      <c r="L21" s="451">
        <v>1.5</v>
      </c>
      <c r="M21" s="421"/>
      <c r="N21" s="448">
        <v>1</v>
      </c>
      <c r="O21" s="448"/>
      <c r="P21" s="448"/>
      <c r="Q21" s="448"/>
      <c r="R21" s="515">
        <f t="shared" si="1"/>
        <v>2.5</v>
      </c>
      <c r="S21" s="515">
        <f t="shared" si="2"/>
        <v>0</v>
      </c>
    </row>
    <row r="22" spans="1:19" ht="17.25" customHeight="1" x14ac:dyDescent="0.25">
      <c r="A22" s="1221" t="s">
        <v>516</v>
      </c>
      <c r="B22" s="422" t="s">
        <v>517</v>
      </c>
      <c r="C22" s="423" t="e">
        <f>L22*#REF!</f>
        <v>#REF!</v>
      </c>
      <c r="D22" s="404" t="e">
        <f>M22*#REF!</f>
        <v>#REF!</v>
      </c>
      <c r="E22" s="404" t="e">
        <f>N22*#REF!</f>
        <v>#REF!</v>
      </c>
      <c r="F22" s="404" t="e">
        <f>O22*#REF!</f>
        <v>#REF!</v>
      </c>
      <c r="G22" s="404" t="e">
        <f>P22*#REF!</f>
        <v>#REF!</v>
      </c>
      <c r="H22" s="404" t="e">
        <f>Q22*#REF!</f>
        <v>#REF!</v>
      </c>
      <c r="I22" s="404" t="e">
        <f t="shared" si="0"/>
        <v>#REF!</v>
      </c>
      <c r="J22" s="404" t="e">
        <f t="shared" si="0"/>
        <v>#REF!</v>
      </c>
      <c r="K22" s="395"/>
      <c r="L22" s="404">
        <v>4</v>
      </c>
      <c r="M22" s="404"/>
      <c r="N22" s="444">
        <v>2</v>
      </c>
      <c r="O22" s="444"/>
      <c r="P22" s="444">
        <v>1</v>
      </c>
      <c r="Q22" s="444"/>
      <c r="R22" s="515">
        <v>8</v>
      </c>
      <c r="S22" s="515">
        <f t="shared" si="2"/>
        <v>0</v>
      </c>
    </row>
    <row r="23" spans="1:19" ht="17.25" customHeight="1" x14ac:dyDescent="0.25">
      <c r="A23" s="1221"/>
      <c r="B23" s="422" t="s">
        <v>518</v>
      </c>
      <c r="C23" s="423" t="e">
        <f>L23*#REF!</f>
        <v>#REF!</v>
      </c>
      <c r="D23" s="404" t="e">
        <f>M23*#REF!</f>
        <v>#REF!</v>
      </c>
      <c r="E23" s="404" t="e">
        <f>N23*#REF!</f>
        <v>#REF!</v>
      </c>
      <c r="F23" s="404" t="e">
        <f>O23*#REF!</f>
        <v>#REF!</v>
      </c>
      <c r="G23" s="404" t="e">
        <f>P23*#REF!</f>
        <v>#REF!</v>
      </c>
      <c r="H23" s="404" t="e">
        <f>Q23*#REF!</f>
        <v>#REF!</v>
      </c>
      <c r="I23" s="404" t="e">
        <f t="shared" si="0"/>
        <v>#REF!</v>
      </c>
      <c r="J23" s="404" t="e">
        <f t="shared" si="0"/>
        <v>#REF!</v>
      </c>
      <c r="K23" s="395"/>
      <c r="L23" s="404">
        <v>0.5</v>
      </c>
      <c r="M23" s="410"/>
      <c r="N23" s="444"/>
      <c r="O23" s="446"/>
      <c r="P23" s="444"/>
      <c r="Q23" s="446"/>
      <c r="R23" s="515">
        <f t="shared" si="1"/>
        <v>0.5</v>
      </c>
      <c r="S23" s="515">
        <v>2</v>
      </c>
    </row>
    <row r="24" spans="1:19" ht="17.25" customHeight="1" x14ac:dyDescent="0.25">
      <c r="A24" s="1221"/>
      <c r="B24" s="422" t="s">
        <v>519</v>
      </c>
      <c r="C24" s="423" t="e">
        <f>L24*#REF!</f>
        <v>#REF!</v>
      </c>
      <c r="D24" s="404" t="e">
        <f>M24*#REF!</f>
        <v>#REF!</v>
      </c>
      <c r="E24" s="404" t="e">
        <f>N24*#REF!</f>
        <v>#REF!</v>
      </c>
      <c r="F24" s="404" t="e">
        <f>O24*#REF!</f>
        <v>#REF!</v>
      </c>
      <c r="G24" s="404" t="e">
        <f>P24*#REF!</f>
        <v>#REF!</v>
      </c>
      <c r="H24" s="404" t="e">
        <f>Q24*#REF!</f>
        <v>#REF!</v>
      </c>
      <c r="I24" s="404" t="e">
        <f>SUM(C24,E24,G24)</f>
        <v>#REF!</v>
      </c>
      <c r="J24" s="404" t="e">
        <f>SUM(D24,F24,H24)</f>
        <v>#REF!</v>
      </c>
      <c r="K24" s="395"/>
      <c r="L24" s="404"/>
      <c r="M24" s="404">
        <v>5</v>
      </c>
      <c r="N24" s="444"/>
      <c r="O24" s="446">
        <v>2</v>
      </c>
      <c r="P24" s="444"/>
      <c r="Q24" s="446">
        <v>2</v>
      </c>
      <c r="R24" s="515">
        <f t="shared" si="1"/>
        <v>0</v>
      </c>
      <c r="S24" s="515">
        <v>12</v>
      </c>
    </row>
    <row r="25" spans="1:19" ht="17.25" customHeight="1" x14ac:dyDescent="0.25">
      <c r="A25" s="1221"/>
      <c r="B25" s="422" t="s">
        <v>520</v>
      </c>
      <c r="C25" s="423" t="e">
        <f>L25*#REF!</f>
        <v>#REF!</v>
      </c>
      <c r="D25" s="404" t="e">
        <f>M25*#REF!</f>
        <v>#REF!</v>
      </c>
      <c r="E25" s="404" t="e">
        <f>N25*#REF!</f>
        <v>#REF!</v>
      </c>
      <c r="F25" s="404" t="e">
        <f>O25*#REF!</f>
        <v>#REF!</v>
      </c>
      <c r="G25" s="404" t="e">
        <f>P25*#REF!</f>
        <v>#REF!</v>
      </c>
      <c r="H25" s="404" t="e">
        <f>Q25*#REF!</f>
        <v>#REF!</v>
      </c>
      <c r="I25" s="404" t="e">
        <f>SUM(C25,E25,G25)</f>
        <v>#REF!</v>
      </c>
      <c r="J25" s="404" t="e">
        <f>SUM(D25,F25,H25)</f>
        <v>#REF!</v>
      </c>
      <c r="K25" s="395"/>
      <c r="L25" s="404"/>
      <c r="M25" s="404"/>
      <c r="N25" s="444"/>
      <c r="O25" s="445">
        <v>17.5</v>
      </c>
      <c r="P25" s="444"/>
      <c r="Q25" s="445">
        <v>17.5</v>
      </c>
      <c r="R25" s="515">
        <f t="shared" si="1"/>
        <v>0</v>
      </c>
      <c r="S25" s="515">
        <f t="shared" si="2"/>
        <v>35</v>
      </c>
    </row>
    <row r="26" spans="1:19" ht="15.6" x14ac:dyDescent="0.25">
      <c r="A26" s="424" t="s">
        <v>396</v>
      </c>
      <c r="B26" s="425"/>
      <c r="C26" s="426"/>
      <c r="D26" s="515">
        <v>140</v>
      </c>
      <c r="E26" s="515"/>
      <c r="F26" s="515">
        <v>140</v>
      </c>
      <c r="G26" s="515"/>
      <c r="H26" s="515"/>
      <c r="I26" s="515"/>
      <c r="J26" s="515">
        <f>SUM(C26:I26)</f>
        <v>280</v>
      </c>
      <c r="L26" s="428"/>
      <c r="M26" s="404">
        <v>140</v>
      </c>
      <c r="N26" s="444"/>
      <c r="O26" s="444">
        <v>140</v>
      </c>
      <c r="P26" s="444"/>
      <c r="Q26" s="444"/>
      <c r="R26" s="515">
        <f t="shared" si="1"/>
        <v>0</v>
      </c>
      <c r="S26" s="515">
        <f t="shared" si="2"/>
        <v>280</v>
      </c>
    </row>
    <row r="27" spans="1:19" ht="15.6" x14ac:dyDescent="0.25">
      <c r="A27" s="515" t="s">
        <v>375</v>
      </c>
      <c r="B27" s="425"/>
      <c r="C27" s="429"/>
      <c r="D27" s="427"/>
      <c r="E27" s="427"/>
      <c r="F27" s="427"/>
      <c r="G27" s="427"/>
      <c r="H27" s="427"/>
      <c r="I27" s="427"/>
      <c r="J27" s="427"/>
      <c r="L27" s="430">
        <f t="shared" ref="L27:Q27" si="3">SUM(L7:L25)</f>
        <v>29</v>
      </c>
      <c r="M27" s="430">
        <v>7</v>
      </c>
      <c r="N27" s="450">
        <f t="shared" si="3"/>
        <v>16.5</v>
      </c>
      <c r="O27" s="450">
        <f t="shared" si="3"/>
        <v>19.5</v>
      </c>
      <c r="P27" s="450">
        <v>16.5</v>
      </c>
      <c r="Q27" s="450">
        <f t="shared" si="3"/>
        <v>20</v>
      </c>
      <c r="R27" s="1232" t="s">
        <v>397</v>
      </c>
      <c r="S27" s="1233"/>
    </row>
    <row r="28" spans="1:19" ht="15.6" x14ac:dyDescent="0.25">
      <c r="A28" s="431"/>
      <c r="B28" s="432"/>
      <c r="C28" s="433"/>
      <c r="D28" s="434"/>
      <c r="E28" s="434"/>
      <c r="F28" s="434"/>
      <c r="G28" s="434"/>
      <c r="H28" s="434"/>
      <c r="I28" s="434"/>
      <c r="J28" s="434"/>
      <c r="L28" s="1223">
        <v>35</v>
      </c>
      <c r="M28" s="1223"/>
      <c r="N28" s="1225">
        <f>SUM(N27:O27)</f>
        <v>36</v>
      </c>
      <c r="O28" s="1225"/>
      <c r="P28" s="1257">
        <v>35</v>
      </c>
      <c r="Q28" s="1258"/>
      <c r="R28" s="1226">
        <f>AVERAGE(L28:Q28)</f>
        <v>35.333333333333336</v>
      </c>
      <c r="S28" s="1227"/>
    </row>
    <row r="29" spans="1:19" ht="15.6" x14ac:dyDescent="0.25">
      <c r="A29" s="431"/>
      <c r="B29" s="432"/>
      <c r="C29" s="433"/>
      <c r="D29" s="434"/>
      <c r="E29" s="434"/>
      <c r="F29" s="434"/>
      <c r="G29" s="434"/>
      <c r="H29" s="434"/>
      <c r="I29" s="434"/>
      <c r="J29" s="434"/>
      <c r="L29" s="434"/>
      <c r="M29" s="434"/>
      <c r="N29" s="434"/>
      <c r="O29" s="434"/>
      <c r="P29" s="434"/>
      <c r="Q29" s="434"/>
      <c r="R29" s="434"/>
      <c r="S29" s="434"/>
    </row>
  </sheetData>
  <mergeCells count="21">
    <mergeCell ref="B4:S4"/>
    <mergeCell ref="K2:S2"/>
    <mergeCell ref="K1:S1"/>
    <mergeCell ref="B3:S3"/>
    <mergeCell ref="A19:A20"/>
    <mergeCell ref="R5:S5"/>
    <mergeCell ref="A7:A14"/>
    <mergeCell ref="A5:B6"/>
    <mergeCell ref="C5:D5"/>
    <mergeCell ref="E5:F5"/>
    <mergeCell ref="G5:H5"/>
    <mergeCell ref="I5:J5"/>
    <mergeCell ref="L5:M5"/>
    <mergeCell ref="N5:O5"/>
    <mergeCell ref="P5:Q5"/>
    <mergeCell ref="A22:A25"/>
    <mergeCell ref="R27:S27"/>
    <mergeCell ref="L28:M28"/>
    <mergeCell ref="N28:O28"/>
    <mergeCell ref="P28:Q28"/>
    <mergeCell ref="R28:S28"/>
  </mergeCells>
  <printOptions horizontalCentered="1" verticalCentered="1"/>
  <pageMargins left="0.51181102362204722" right="0.51181102362204722" top="0.35433070866141736" bottom="0.55118110236220474" header="0.31496062992125984" footer="0.31496062992125984"/>
  <pageSetup paperSize="9" orientation="landscape" horizontalDpi="4294967293" r:id="rId1"/>
  <headerFooter>
    <oddFooter>&amp;A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opLeftCell="A4" zoomScale="90" zoomScaleNormal="90" workbookViewId="0">
      <selection activeCell="V15" sqref="V15"/>
    </sheetView>
  </sheetViews>
  <sheetFormatPr defaultColWidth="9.109375" defaultRowHeight="13.2" x14ac:dyDescent="0.25"/>
  <cols>
    <col min="1" max="1" width="30.109375" style="395" customWidth="1"/>
    <col min="2" max="2" width="45.33203125" style="396" bestFit="1" customWidth="1"/>
    <col min="3" max="3" width="8.33203125" style="397" hidden="1" customWidth="1"/>
    <col min="4" max="10" width="9.109375" style="398" hidden="1" customWidth="1"/>
    <col min="11" max="11" width="3.109375" style="398" customWidth="1"/>
    <col min="12" max="19" width="6.6640625" style="398" customWidth="1"/>
    <col min="20" max="16384" width="9.109375" style="398"/>
  </cols>
  <sheetData>
    <row r="1" spans="1:19" ht="17.399999999999999" x14ac:dyDescent="0.3">
      <c r="A1" s="517" t="s">
        <v>595</v>
      </c>
      <c r="B1" s="919" t="s">
        <v>581</v>
      </c>
      <c r="C1" s="919"/>
      <c r="D1" s="919"/>
      <c r="E1" s="919"/>
      <c r="F1" s="919"/>
      <c r="G1" s="919"/>
      <c r="H1" s="919"/>
      <c r="I1" s="919"/>
      <c r="J1" s="919"/>
      <c r="K1" s="919"/>
      <c r="L1" s="919"/>
      <c r="M1" s="919"/>
      <c r="N1" s="919"/>
      <c r="O1" s="919"/>
      <c r="P1" s="919"/>
      <c r="Q1" s="919"/>
      <c r="R1" s="919"/>
      <c r="S1" s="919"/>
    </row>
    <row r="2" spans="1:19" ht="17.399999999999999" x14ac:dyDescent="0.3">
      <c r="A2" s="517"/>
      <c r="B2" s="924" t="s">
        <v>591</v>
      </c>
      <c r="C2" s="925"/>
      <c r="D2" s="925"/>
      <c r="E2" s="925"/>
      <c r="F2" s="925"/>
      <c r="G2" s="925"/>
      <c r="H2" s="925"/>
      <c r="I2" s="925"/>
      <c r="J2" s="925"/>
      <c r="K2" s="925"/>
      <c r="L2" s="925"/>
      <c r="M2" s="925"/>
      <c r="N2" s="925"/>
      <c r="O2" s="925"/>
      <c r="P2" s="925"/>
      <c r="Q2" s="925"/>
      <c r="R2" s="925"/>
      <c r="S2" s="926"/>
    </row>
    <row r="3" spans="1:19" ht="17.399999999999999" x14ac:dyDescent="0.3">
      <c r="A3" s="874" t="s">
        <v>596</v>
      </c>
      <c r="B3" s="874"/>
      <c r="C3" s="874"/>
      <c r="D3" s="874"/>
      <c r="E3" s="874"/>
      <c r="F3" s="874"/>
      <c r="G3" s="874"/>
      <c r="H3" s="874"/>
      <c r="I3" s="874"/>
      <c r="J3" s="874"/>
      <c r="K3" s="874"/>
      <c r="L3" s="874"/>
      <c r="M3" s="874"/>
      <c r="N3" s="874"/>
      <c r="O3" s="874"/>
      <c r="P3" s="874"/>
      <c r="Q3" s="874"/>
      <c r="R3" s="874"/>
      <c r="S3" s="874"/>
    </row>
    <row r="4" spans="1:19" ht="15.75" customHeight="1" x14ac:dyDescent="0.25">
      <c r="A4" s="1222" t="s">
        <v>597</v>
      </c>
      <c r="B4" s="1222"/>
      <c r="C4" s="1222"/>
      <c r="D4" s="1222"/>
      <c r="E4" s="1222"/>
      <c r="F4" s="1222"/>
      <c r="G4" s="1222"/>
      <c r="H4" s="1222"/>
      <c r="I4" s="1222"/>
      <c r="J4" s="1222"/>
      <c r="K4" s="1222"/>
      <c r="L4" s="1222"/>
      <c r="M4" s="1222"/>
      <c r="N4" s="1222"/>
      <c r="O4" s="1222"/>
      <c r="P4" s="1222"/>
      <c r="Q4" s="1222"/>
      <c r="R4" s="1222"/>
      <c r="S4" s="1222"/>
    </row>
    <row r="5" spans="1:19" ht="15" customHeight="1" x14ac:dyDescent="0.25">
      <c r="A5" s="1234" t="s">
        <v>378</v>
      </c>
      <c r="B5" s="1235"/>
      <c r="C5" s="1215" t="s">
        <v>90</v>
      </c>
      <c r="D5" s="1216"/>
      <c r="E5" s="1215" t="s">
        <v>89</v>
      </c>
      <c r="F5" s="1216"/>
      <c r="G5" s="1215" t="s">
        <v>91</v>
      </c>
      <c r="H5" s="1216"/>
      <c r="I5" s="1216" t="s">
        <v>13</v>
      </c>
      <c r="J5" s="1216"/>
      <c r="K5" s="399"/>
      <c r="L5" s="1215" t="s">
        <v>90</v>
      </c>
      <c r="M5" s="1216"/>
      <c r="N5" s="1228" t="s">
        <v>89</v>
      </c>
      <c r="O5" s="1229"/>
      <c r="P5" s="1230" t="s">
        <v>91</v>
      </c>
      <c r="Q5" s="1231"/>
      <c r="R5" s="1216" t="s">
        <v>13</v>
      </c>
      <c r="S5" s="1216"/>
    </row>
    <row r="6" spans="1:19" x14ac:dyDescent="0.25">
      <c r="A6" s="1236"/>
      <c r="B6" s="1237"/>
      <c r="C6" s="400" t="s">
        <v>106</v>
      </c>
      <c r="D6" s="401" t="s">
        <v>107</v>
      </c>
      <c r="E6" s="400" t="s">
        <v>106</v>
      </c>
      <c r="F6" s="401" t="s">
        <v>107</v>
      </c>
      <c r="G6" s="400" t="s">
        <v>106</v>
      </c>
      <c r="H6" s="401" t="s">
        <v>107</v>
      </c>
      <c r="I6" s="400" t="s">
        <v>106</v>
      </c>
      <c r="J6" s="401" t="s">
        <v>107</v>
      </c>
      <c r="K6" s="402"/>
      <c r="L6" s="400" t="s">
        <v>379</v>
      </c>
      <c r="M6" s="401" t="s">
        <v>380</v>
      </c>
      <c r="N6" s="475" t="s">
        <v>379</v>
      </c>
      <c r="O6" s="476" t="s">
        <v>380</v>
      </c>
      <c r="P6" s="442" t="s">
        <v>379</v>
      </c>
      <c r="Q6" s="443" t="s">
        <v>380</v>
      </c>
      <c r="R6" s="400" t="s">
        <v>379</v>
      </c>
      <c r="S6" s="401" t="s">
        <v>380</v>
      </c>
    </row>
    <row r="7" spans="1:19" x14ac:dyDescent="0.25">
      <c r="A7" s="1217" t="s">
        <v>381</v>
      </c>
      <c r="B7" s="403" t="s">
        <v>511</v>
      </c>
      <c r="C7" s="400" t="e">
        <f>#REF!*#REF!</f>
        <v>#REF!</v>
      </c>
      <c r="D7" s="404" t="e">
        <f>#REF!*#REF!</f>
        <v>#REF!</v>
      </c>
      <c r="E7" s="404" t="e">
        <f>#REF!*#REF!</f>
        <v>#REF!</v>
      </c>
      <c r="F7" s="404" t="e">
        <f>#REF!*#REF!</f>
        <v>#REF!</v>
      </c>
      <c r="G7" s="404" t="e">
        <f>#REF!*#REF!</f>
        <v>#REF!</v>
      </c>
      <c r="H7" s="404" t="e">
        <f>#REF!*#REF!</f>
        <v>#REF!</v>
      </c>
      <c r="I7" s="404" t="e">
        <f>SUM(C7,E7,G7)</f>
        <v>#REF!</v>
      </c>
      <c r="J7" s="404" t="e">
        <f>SUM(D7,F7,H7)</f>
        <v>#REF!</v>
      </c>
      <c r="K7" s="405"/>
      <c r="L7" s="404">
        <v>2</v>
      </c>
      <c r="M7" s="404"/>
      <c r="N7" s="477">
        <v>1</v>
      </c>
      <c r="O7" s="477"/>
      <c r="P7" s="444"/>
      <c r="Q7" s="444"/>
      <c r="R7" s="515">
        <f>L7+N7+P7</f>
        <v>3</v>
      </c>
      <c r="S7" s="515">
        <f>SUM(M7,O7,Q7)</f>
        <v>0</v>
      </c>
    </row>
    <row r="8" spans="1:19" ht="15.6" x14ac:dyDescent="0.25">
      <c r="A8" s="1218"/>
      <c r="B8" s="407" t="s">
        <v>383</v>
      </c>
      <c r="C8" s="400" t="e">
        <f>#REF!*#REF!</f>
        <v>#REF!</v>
      </c>
      <c r="D8" s="404" t="e">
        <f>#REF!*#REF!</f>
        <v>#REF!</v>
      </c>
      <c r="E8" s="404" t="e">
        <f>#REF!*#REF!</f>
        <v>#REF!</v>
      </c>
      <c r="F8" s="404" t="e">
        <f>#REF!*#REF!</f>
        <v>#REF!</v>
      </c>
      <c r="G8" s="404" t="e">
        <f>#REF!*#REF!</f>
        <v>#REF!</v>
      </c>
      <c r="H8" s="404" t="e">
        <f>#REF!*#REF!</f>
        <v>#REF!</v>
      </c>
      <c r="I8" s="404" t="e">
        <f t="shared" ref="I8:J24" si="0">SUM(C8,E8,G8)</f>
        <v>#REF!</v>
      </c>
      <c r="J8" s="404" t="e">
        <f t="shared" si="0"/>
        <v>#REF!</v>
      </c>
      <c r="K8" s="405"/>
      <c r="L8" s="408">
        <v>2</v>
      </c>
      <c r="M8" s="404"/>
      <c r="N8" s="478">
        <v>3</v>
      </c>
      <c r="O8" s="477"/>
      <c r="P8" s="446">
        <v>3</v>
      </c>
      <c r="Q8" s="444"/>
      <c r="R8" s="515">
        <f t="shared" ref="R8:R27" si="1">L8+N8+P8</f>
        <v>8</v>
      </c>
      <c r="S8" s="515">
        <f t="shared" ref="S8:S25" si="2">SUM(M8,O8,Q8)</f>
        <v>0</v>
      </c>
    </row>
    <row r="9" spans="1:19" ht="15.6" x14ac:dyDescent="0.25">
      <c r="A9" s="1218"/>
      <c r="B9" s="407" t="s">
        <v>19</v>
      </c>
      <c r="C9" s="400" t="e">
        <f>#REF!*#REF!</f>
        <v>#REF!</v>
      </c>
      <c r="D9" s="404" t="e">
        <f>#REF!*#REF!</f>
        <v>#REF!</v>
      </c>
      <c r="E9" s="404" t="e">
        <f>#REF!*#REF!</f>
        <v>#REF!</v>
      </c>
      <c r="F9" s="404" t="e">
        <f>#REF!*#REF!</f>
        <v>#REF!</v>
      </c>
      <c r="G9" s="404" t="e">
        <f>#REF!*#REF!</f>
        <v>#REF!</v>
      </c>
      <c r="H9" s="404" t="e">
        <f>#REF!*#REF!</f>
        <v>#REF!</v>
      </c>
      <c r="I9" s="404" t="e">
        <f t="shared" si="0"/>
        <v>#REF!</v>
      </c>
      <c r="J9" s="404" t="e">
        <f t="shared" si="0"/>
        <v>#REF!</v>
      </c>
      <c r="K9" s="405"/>
      <c r="L9" s="460">
        <v>3</v>
      </c>
      <c r="M9" s="404"/>
      <c r="N9" s="478">
        <v>1.5</v>
      </c>
      <c r="O9" s="477"/>
      <c r="P9" s="446">
        <v>1.5</v>
      </c>
      <c r="Q9" s="444"/>
      <c r="R9" s="515">
        <f t="shared" si="1"/>
        <v>6</v>
      </c>
      <c r="S9" s="515">
        <f t="shared" si="2"/>
        <v>0</v>
      </c>
    </row>
    <row r="10" spans="1:19" ht="15.6" x14ac:dyDescent="0.25">
      <c r="A10" s="1218"/>
      <c r="B10" s="407" t="s">
        <v>25</v>
      </c>
      <c r="C10" s="400" t="e">
        <f>#REF!*#REF!</f>
        <v>#REF!</v>
      </c>
      <c r="D10" s="404" t="e">
        <f>#REF!*#REF!</f>
        <v>#REF!</v>
      </c>
      <c r="E10" s="404" t="e">
        <f>#REF!*#REF!</f>
        <v>#REF!</v>
      </c>
      <c r="F10" s="404" t="e">
        <f>#REF!*#REF!</f>
        <v>#REF!</v>
      </c>
      <c r="G10" s="404" t="e">
        <f>#REF!*#REF!</f>
        <v>#REF!</v>
      </c>
      <c r="H10" s="404" t="e">
        <f>#REF!*#REF!</f>
        <v>#REF!</v>
      </c>
      <c r="I10" s="404" t="e">
        <f t="shared" si="0"/>
        <v>#REF!</v>
      </c>
      <c r="J10" s="404" t="e">
        <f t="shared" si="0"/>
        <v>#REF!</v>
      </c>
      <c r="K10" s="409"/>
      <c r="L10" s="410">
        <v>3</v>
      </c>
      <c r="M10" s="404"/>
      <c r="N10" s="477">
        <v>1</v>
      </c>
      <c r="O10" s="477"/>
      <c r="P10" s="444"/>
      <c r="Q10" s="444"/>
      <c r="R10" s="515">
        <f t="shared" si="1"/>
        <v>4</v>
      </c>
      <c r="S10" s="515">
        <f t="shared" si="2"/>
        <v>0</v>
      </c>
    </row>
    <row r="11" spans="1:19" x14ac:dyDescent="0.25">
      <c r="A11" s="1218"/>
      <c r="B11" s="403" t="s">
        <v>235</v>
      </c>
      <c r="C11" s="400" t="e">
        <f>#REF!*#REF!</f>
        <v>#REF!</v>
      </c>
      <c r="D11" s="404" t="e">
        <f>#REF!*#REF!</f>
        <v>#REF!</v>
      </c>
      <c r="E11" s="404" t="e">
        <f>#REF!*#REF!</f>
        <v>#REF!</v>
      </c>
      <c r="F11" s="404" t="e">
        <f>#REF!*#REF!</f>
        <v>#REF!</v>
      </c>
      <c r="G11" s="404" t="e">
        <f>#REF!*#REF!</f>
        <v>#REF!</v>
      </c>
      <c r="H11" s="404" t="e">
        <f>#REF!*#REF!</f>
        <v>#REF!</v>
      </c>
      <c r="I11" s="404" t="e">
        <f t="shared" si="0"/>
        <v>#REF!</v>
      </c>
      <c r="J11" s="404" t="e">
        <f t="shared" si="0"/>
        <v>#REF!</v>
      </c>
      <c r="K11" s="405"/>
      <c r="L11" s="404">
        <v>3</v>
      </c>
      <c r="M11" s="404"/>
      <c r="N11" s="477"/>
      <c r="O11" s="477"/>
      <c r="P11" s="444"/>
      <c r="Q11" s="444"/>
      <c r="R11" s="515">
        <f t="shared" si="1"/>
        <v>3</v>
      </c>
      <c r="S11" s="515">
        <f t="shared" si="2"/>
        <v>0</v>
      </c>
    </row>
    <row r="12" spans="1:19" x14ac:dyDescent="0.25">
      <c r="A12" s="1218"/>
      <c r="B12" s="250" t="s">
        <v>4</v>
      </c>
      <c r="C12" s="400" t="e">
        <f>#REF!*#REF!</f>
        <v>#REF!</v>
      </c>
      <c r="D12" s="404" t="e">
        <f>#REF!*#REF!</f>
        <v>#REF!</v>
      </c>
      <c r="E12" s="404" t="e">
        <f>#REF!*#REF!</f>
        <v>#REF!</v>
      </c>
      <c r="F12" s="404" t="e">
        <f>#REF!*#REF!</f>
        <v>#REF!</v>
      </c>
      <c r="G12" s="404" t="e">
        <f>#REF!*#REF!</f>
        <v>#REF!</v>
      </c>
      <c r="H12" s="404" t="e">
        <f>#REF!*#REF!</f>
        <v>#REF!</v>
      </c>
      <c r="I12" s="404" t="e">
        <f t="shared" si="0"/>
        <v>#REF!</v>
      </c>
      <c r="J12" s="404" t="e">
        <f t="shared" si="0"/>
        <v>#REF!</v>
      </c>
      <c r="K12" s="405"/>
      <c r="L12" s="410">
        <v>4</v>
      </c>
      <c r="M12" s="404"/>
      <c r="N12" s="478">
        <v>2.5</v>
      </c>
      <c r="O12" s="477"/>
      <c r="P12" s="446">
        <v>2.5</v>
      </c>
      <c r="Q12" s="444"/>
      <c r="R12" s="515">
        <f t="shared" si="1"/>
        <v>9</v>
      </c>
      <c r="S12" s="515">
        <f t="shared" si="2"/>
        <v>0</v>
      </c>
    </row>
    <row r="13" spans="1:19" x14ac:dyDescent="0.25">
      <c r="A13" s="1218"/>
      <c r="B13" s="403" t="s">
        <v>7</v>
      </c>
      <c r="C13" s="400" t="e">
        <f>#REF!*#REF!</f>
        <v>#REF!</v>
      </c>
      <c r="D13" s="404" t="e">
        <f>#REF!*#REF!</f>
        <v>#REF!</v>
      </c>
      <c r="E13" s="404" t="e">
        <f>#REF!*#REF!</f>
        <v>#REF!</v>
      </c>
      <c r="F13" s="404" t="e">
        <f>#REF!*#REF!</f>
        <v>#REF!</v>
      </c>
      <c r="G13" s="404" t="e">
        <f>#REF!*#REF!</f>
        <v>#REF!</v>
      </c>
      <c r="H13" s="404" t="e">
        <f>#REF!*#REF!</f>
        <v>#REF!</v>
      </c>
      <c r="I13" s="404" t="e">
        <f t="shared" si="0"/>
        <v>#REF!</v>
      </c>
      <c r="J13" s="404" t="e">
        <f t="shared" si="0"/>
        <v>#REF!</v>
      </c>
      <c r="K13" s="411"/>
      <c r="L13" s="404"/>
      <c r="M13" s="404"/>
      <c r="N13" s="478">
        <v>1</v>
      </c>
      <c r="O13" s="477"/>
      <c r="P13" s="446">
        <v>1.5</v>
      </c>
      <c r="Q13" s="444"/>
      <c r="R13" s="515">
        <f t="shared" si="1"/>
        <v>2.5</v>
      </c>
      <c r="S13" s="515">
        <f t="shared" si="2"/>
        <v>0</v>
      </c>
    </row>
    <row r="14" spans="1:19" x14ac:dyDescent="0.25">
      <c r="A14" s="1219"/>
      <c r="B14" s="250" t="s">
        <v>384</v>
      </c>
      <c r="C14" s="400" t="e">
        <f>#REF!*#REF!</f>
        <v>#REF!</v>
      </c>
      <c r="D14" s="404" t="e">
        <f>#REF!*#REF!</f>
        <v>#REF!</v>
      </c>
      <c r="E14" s="404" t="e">
        <f>#REF!*#REF!</f>
        <v>#REF!</v>
      </c>
      <c r="F14" s="404" t="e">
        <f>#REF!*#REF!</f>
        <v>#REF!</v>
      </c>
      <c r="G14" s="404" t="e">
        <f>#REF!*#REF!</f>
        <v>#REF!</v>
      </c>
      <c r="H14" s="404" t="e">
        <f>#REF!*#REF!</f>
        <v>#REF!</v>
      </c>
      <c r="I14" s="404" t="e">
        <f t="shared" si="0"/>
        <v>#REF!</v>
      </c>
      <c r="J14" s="404" t="e">
        <f t="shared" si="0"/>
        <v>#REF!</v>
      </c>
      <c r="K14" s="409"/>
      <c r="L14" s="404">
        <v>1</v>
      </c>
      <c r="M14" s="404"/>
      <c r="N14" s="477">
        <v>1</v>
      </c>
      <c r="O14" s="477"/>
      <c r="P14" s="444">
        <v>1</v>
      </c>
      <c r="Q14" s="444"/>
      <c r="R14" s="515">
        <f t="shared" si="1"/>
        <v>3</v>
      </c>
      <c r="S14" s="515">
        <f t="shared" si="2"/>
        <v>0</v>
      </c>
    </row>
    <row r="15" spans="1:19" ht="26.4" x14ac:dyDescent="0.25">
      <c r="A15" s="412" t="s">
        <v>262</v>
      </c>
      <c r="B15" s="413" t="s">
        <v>263</v>
      </c>
      <c r="C15" s="516" t="e">
        <f>#REF!*#REF!</f>
        <v>#REF!</v>
      </c>
      <c r="D15" s="516" t="e">
        <f>#REF!*#REF!</f>
        <v>#REF!</v>
      </c>
      <c r="E15" s="516" t="e">
        <f>#REF!*#REF!</f>
        <v>#REF!</v>
      </c>
      <c r="F15" s="516" t="e">
        <f>#REF!*#REF!</f>
        <v>#REF!</v>
      </c>
      <c r="G15" s="516" t="e">
        <f>#REF!*#REF!</f>
        <v>#REF!</v>
      </c>
      <c r="H15" s="516" t="e">
        <f>#REF!*#REF!</f>
        <v>#REF!</v>
      </c>
      <c r="I15" s="516" t="e">
        <f t="shared" si="0"/>
        <v>#REF!</v>
      </c>
      <c r="J15" s="516" t="e">
        <f t="shared" si="0"/>
        <v>#REF!</v>
      </c>
      <c r="K15" s="409"/>
      <c r="L15" s="415"/>
      <c r="M15" s="415"/>
      <c r="N15" s="415"/>
      <c r="O15" s="415"/>
      <c r="P15" s="444">
        <v>0.5</v>
      </c>
      <c r="Q15" s="444"/>
      <c r="R15" s="415">
        <f t="shared" si="1"/>
        <v>0.5</v>
      </c>
      <c r="S15" s="415">
        <f t="shared" si="2"/>
        <v>0</v>
      </c>
    </row>
    <row r="16" spans="1:19" ht="26.4" x14ac:dyDescent="0.25">
      <c r="A16" s="412" t="s">
        <v>264</v>
      </c>
      <c r="B16" s="413" t="s">
        <v>265</v>
      </c>
      <c r="C16" s="516" t="e">
        <f>#REF!*#REF!</f>
        <v>#REF!</v>
      </c>
      <c r="D16" s="516" t="e">
        <f>#REF!*#REF!</f>
        <v>#REF!</v>
      </c>
      <c r="E16" s="516" t="e">
        <f>#REF!*#REF!</f>
        <v>#REF!</v>
      </c>
      <c r="F16" s="516" t="e">
        <f>#REF!*#REF!</f>
        <v>#REF!</v>
      </c>
      <c r="G16" s="516" t="e">
        <f>#REF!*#REF!</f>
        <v>#REF!</v>
      </c>
      <c r="H16" s="516" t="e">
        <f>#REF!*#REF!</f>
        <v>#REF!</v>
      </c>
      <c r="I16" s="516" t="e">
        <f t="shared" si="0"/>
        <v>#REF!</v>
      </c>
      <c r="J16" s="516" t="e">
        <f t="shared" si="0"/>
        <v>#REF!</v>
      </c>
      <c r="K16" s="409"/>
      <c r="L16" s="415"/>
      <c r="M16" s="415"/>
      <c r="N16" s="415"/>
      <c r="O16" s="415"/>
      <c r="P16" s="444">
        <v>2</v>
      </c>
      <c r="Q16" s="444"/>
      <c r="R16" s="415">
        <f t="shared" si="1"/>
        <v>2</v>
      </c>
      <c r="S16" s="415">
        <f t="shared" si="2"/>
        <v>0</v>
      </c>
    </row>
    <row r="17" spans="1:19" ht="31.5" customHeight="1" x14ac:dyDescent="0.25">
      <c r="A17" s="516" t="s">
        <v>512</v>
      </c>
      <c r="B17" s="416" t="s">
        <v>267</v>
      </c>
      <c r="C17" s="516" t="e">
        <f>#REF!*#REF!</f>
        <v>#REF!</v>
      </c>
      <c r="D17" s="516" t="e">
        <f>#REF!*#REF!</f>
        <v>#REF!</v>
      </c>
      <c r="E17" s="516" t="e">
        <f>#REF!*#REF!</f>
        <v>#REF!</v>
      </c>
      <c r="F17" s="516" t="e">
        <f>#REF!*#REF!</f>
        <v>#REF!</v>
      </c>
      <c r="G17" s="516" t="e">
        <f>#REF!*#REF!</f>
        <v>#REF!</v>
      </c>
      <c r="H17" s="516" t="e">
        <f>#REF!*#REF!</f>
        <v>#REF!</v>
      </c>
      <c r="I17" s="516" t="e">
        <f t="shared" si="0"/>
        <v>#REF!</v>
      </c>
      <c r="J17" s="516" t="e">
        <f t="shared" si="0"/>
        <v>#REF!</v>
      </c>
      <c r="K17" s="409"/>
      <c r="L17" s="461" t="s">
        <v>531</v>
      </c>
      <c r="M17" s="415"/>
      <c r="N17" s="418">
        <v>1</v>
      </c>
      <c r="O17" s="417"/>
      <c r="P17" s="448">
        <v>1</v>
      </c>
      <c r="Q17" s="447">
        <v>0.5</v>
      </c>
      <c r="R17" s="415">
        <v>5</v>
      </c>
      <c r="S17" s="415">
        <f t="shared" si="2"/>
        <v>0.5</v>
      </c>
    </row>
    <row r="18" spans="1:19" ht="24" customHeight="1" x14ac:dyDescent="0.25">
      <c r="A18" s="516" t="s">
        <v>446</v>
      </c>
      <c r="B18" s="416" t="s">
        <v>447</v>
      </c>
      <c r="C18" s="516" t="e">
        <f>#REF!*#REF!</f>
        <v>#REF!</v>
      </c>
      <c r="D18" s="516" t="e">
        <f>#REF!*#REF!</f>
        <v>#REF!</v>
      </c>
      <c r="E18" s="516" t="e">
        <f>#REF!*#REF!</f>
        <v>#REF!</v>
      </c>
      <c r="F18" s="516" t="e">
        <f>#REF!*#REF!</f>
        <v>#REF!</v>
      </c>
      <c r="G18" s="516" t="e">
        <f>#REF!*#REF!</f>
        <v>#REF!</v>
      </c>
      <c r="H18" s="516" t="e">
        <f>#REF!*#REF!</f>
        <v>#REF!</v>
      </c>
      <c r="I18" s="516" t="e">
        <f t="shared" si="0"/>
        <v>#REF!</v>
      </c>
      <c r="J18" s="516" t="e">
        <f t="shared" si="0"/>
        <v>#REF!</v>
      </c>
      <c r="K18" s="409"/>
      <c r="L18" s="461" t="s">
        <v>532</v>
      </c>
      <c r="M18" s="415"/>
      <c r="N18" s="418">
        <v>1</v>
      </c>
      <c r="O18" s="418"/>
      <c r="P18" s="448">
        <v>1</v>
      </c>
      <c r="Q18" s="448"/>
      <c r="R18" s="415">
        <v>4</v>
      </c>
      <c r="S18" s="415">
        <f t="shared" si="2"/>
        <v>0</v>
      </c>
    </row>
    <row r="19" spans="1:19" ht="15.75" customHeight="1" x14ac:dyDescent="0.25">
      <c r="A19" s="1220" t="s">
        <v>449</v>
      </c>
      <c r="B19" s="416" t="s">
        <v>513</v>
      </c>
      <c r="C19" s="516" t="e">
        <f>#REF!*#REF!</f>
        <v>#REF!</v>
      </c>
      <c r="D19" s="516" t="e">
        <f>#REF!*#REF!</f>
        <v>#REF!</v>
      </c>
      <c r="E19" s="516" t="e">
        <f>#REF!*#REF!</f>
        <v>#REF!</v>
      </c>
      <c r="F19" s="516" t="e">
        <f>#REF!*#REF!</f>
        <v>#REF!</v>
      </c>
      <c r="G19" s="516" t="e">
        <f>#REF!*#REF!</f>
        <v>#REF!</v>
      </c>
      <c r="H19" s="516" t="e">
        <f>#REF!*#REF!</f>
        <v>#REF!</v>
      </c>
      <c r="I19" s="516" t="e">
        <f t="shared" si="0"/>
        <v>#REF!</v>
      </c>
      <c r="J19" s="516" t="e">
        <f t="shared" si="0"/>
        <v>#REF!</v>
      </c>
      <c r="K19" s="409"/>
      <c r="L19" s="415">
        <v>0.5</v>
      </c>
      <c r="M19" s="415"/>
      <c r="N19" s="418"/>
      <c r="O19" s="418"/>
      <c r="P19" s="448"/>
      <c r="Q19" s="448"/>
      <c r="R19" s="415">
        <f t="shared" si="1"/>
        <v>0.5</v>
      </c>
      <c r="S19" s="415">
        <f t="shared" si="2"/>
        <v>0</v>
      </c>
    </row>
    <row r="20" spans="1:19" ht="15" x14ac:dyDescent="0.25">
      <c r="A20" s="1220"/>
      <c r="B20" s="416" t="s">
        <v>451</v>
      </c>
      <c r="C20" s="516" t="e">
        <f>#REF!*#REF!</f>
        <v>#REF!</v>
      </c>
      <c r="D20" s="516" t="e">
        <f>#REF!*#REF!</f>
        <v>#REF!</v>
      </c>
      <c r="E20" s="516" t="e">
        <f>#REF!*#REF!</f>
        <v>#REF!</v>
      </c>
      <c r="F20" s="516" t="e">
        <f>#REF!*#REF!</f>
        <v>#REF!</v>
      </c>
      <c r="G20" s="516" t="e">
        <f>#REF!*#REF!</f>
        <v>#REF!</v>
      </c>
      <c r="H20" s="516" t="e">
        <f>#REF!*#REF!</f>
        <v>#REF!</v>
      </c>
      <c r="I20" s="516" t="e">
        <f t="shared" si="0"/>
        <v>#REF!</v>
      </c>
      <c r="J20" s="516" t="e">
        <f t="shared" si="0"/>
        <v>#REF!</v>
      </c>
      <c r="K20" s="409"/>
      <c r="L20" s="415"/>
      <c r="M20" s="415"/>
      <c r="N20" s="418">
        <v>0.5</v>
      </c>
      <c r="O20" s="418"/>
      <c r="P20" s="448"/>
      <c r="Q20" s="448"/>
      <c r="R20" s="415">
        <f t="shared" si="1"/>
        <v>0.5</v>
      </c>
      <c r="S20" s="415">
        <f t="shared" si="2"/>
        <v>0</v>
      </c>
    </row>
    <row r="21" spans="1:19" s="399" customFormat="1" ht="30" x14ac:dyDescent="0.25">
      <c r="A21" s="419" t="s">
        <v>521</v>
      </c>
      <c r="B21" s="420" t="s">
        <v>534</v>
      </c>
      <c r="C21" s="419" t="e">
        <f>#REF!*#REF!</f>
        <v>#REF!</v>
      </c>
      <c r="D21" s="419" t="e">
        <f>#REF!*#REF!</f>
        <v>#REF!</v>
      </c>
      <c r="E21" s="419" t="e">
        <f>#REF!*#REF!</f>
        <v>#REF!</v>
      </c>
      <c r="F21" s="419" t="e">
        <f>#REF!*#REF!</f>
        <v>#REF!</v>
      </c>
      <c r="G21" s="419" t="e">
        <f>#REF!*#REF!</f>
        <v>#REF!</v>
      </c>
      <c r="H21" s="419" t="e">
        <f>#REF!*#REF!</f>
        <v>#REF!</v>
      </c>
      <c r="I21" s="419" t="e">
        <f t="shared" si="0"/>
        <v>#REF!</v>
      </c>
      <c r="J21" s="419" t="e">
        <f t="shared" si="0"/>
        <v>#REF!</v>
      </c>
      <c r="K21" s="409"/>
      <c r="L21" s="421">
        <v>1</v>
      </c>
      <c r="M21" s="421"/>
      <c r="N21" s="479">
        <v>1</v>
      </c>
      <c r="O21" s="479"/>
      <c r="P21" s="447"/>
      <c r="Q21" s="448"/>
      <c r="R21" s="515">
        <f t="shared" si="1"/>
        <v>2</v>
      </c>
      <c r="S21" s="515">
        <f t="shared" si="2"/>
        <v>0</v>
      </c>
    </row>
    <row r="22" spans="1:19" ht="15" x14ac:dyDescent="0.25">
      <c r="A22" s="1221" t="s">
        <v>522</v>
      </c>
      <c r="B22" s="452" t="s">
        <v>523</v>
      </c>
      <c r="C22" s="423" t="e">
        <f>#REF!*#REF!</f>
        <v>#REF!</v>
      </c>
      <c r="D22" s="404" t="e">
        <f>#REF!*#REF!</f>
        <v>#REF!</v>
      </c>
      <c r="E22" s="404" t="e">
        <f>#REF!*#REF!</f>
        <v>#REF!</v>
      </c>
      <c r="F22" s="404" t="e">
        <f>#REF!*#REF!</f>
        <v>#REF!</v>
      </c>
      <c r="G22" s="404" t="e">
        <f>#REF!*#REF!</f>
        <v>#REF!</v>
      </c>
      <c r="H22" s="404" t="e">
        <f>#REF!*#REF!</f>
        <v>#REF!</v>
      </c>
      <c r="I22" s="404" t="e">
        <f t="shared" si="0"/>
        <v>#REF!</v>
      </c>
      <c r="J22" s="419" t="e">
        <f t="shared" si="0"/>
        <v>#REF!</v>
      </c>
      <c r="K22" s="395"/>
      <c r="L22" s="404">
        <v>4.5</v>
      </c>
      <c r="M22" s="404"/>
      <c r="N22" s="477"/>
      <c r="O22" s="477"/>
      <c r="P22" s="444"/>
      <c r="Q22" s="444"/>
      <c r="R22" s="515">
        <f t="shared" si="1"/>
        <v>4.5</v>
      </c>
      <c r="S22" s="515">
        <f t="shared" si="2"/>
        <v>0</v>
      </c>
    </row>
    <row r="23" spans="1:19" ht="15" x14ac:dyDescent="0.25">
      <c r="A23" s="1221"/>
      <c r="B23" s="452" t="s">
        <v>527</v>
      </c>
      <c r="C23" s="423" t="e">
        <f>#REF!*#REF!</f>
        <v>#REF!</v>
      </c>
      <c r="D23" s="404" t="e">
        <f>#REF!*#REF!</f>
        <v>#REF!</v>
      </c>
      <c r="E23" s="404" t="e">
        <f>#REF!*#REF!</f>
        <v>#REF!</v>
      </c>
      <c r="F23" s="404" t="e">
        <f>#REF!*#REF!</f>
        <v>#REF!</v>
      </c>
      <c r="G23" s="404" t="e">
        <f>#REF!*#REF!</f>
        <v>#REF!</v>
      </c>
      <c r="H23" s="404" t="e">
        <f>#REF!*#REF!</f>
        <v>#REF!</v>
      </c>
      <c r="I23" s="404" t="e">
        <f t="shared" si="0"/>
        <v>#REF!</v>
      </c>
      <c r="J23" s="419" t="e">
        <f t="shared" si="0"/>
        <v>#REF!</v>
      </c>
      <c r="K23" s="395"/>
      <c r="L23" s="404"/>
      <c r="M23" s="410" t="s">
        <v>529</v>
      </c>
      <c r="N23" s="477"/>
      <c r="O23" s="478">
        <v>2</v>
      </c>
      <c r="P23" s="444"/>
      <c r="Q23" s="446">
        <v>2</v>
      </c>
      <c r="R23" s="515">
        <f t="shared" si="1"/>
        <v>0</v>
      </c>
      <c r="S23" s="515">
        <v>10</v>
      </c>
    </row>
    <row r="24" spans="1:19" ht="15" x14ac:dyDescent="0.25">
      <c r="A24" s="1221"/>
      <c r="B24" s="452" t="s">
        <v>528</v>
      </c>
      <c r="C24" s="423" t="e">
        <f>#REF!*#REF!</f>
        <v>#REF!</v>
      </c>
      <c r="D24" s="404" t="e">
        <f>#REF!*#REF!</f>
        <v>#REF!</v>
      </c>
      <c r="E24" s="404" t="e">
        <f>#REF!*#REF!</f>
        <v>#REF!</v>
      </c>
      <c r="F24" s="404" t="e">
        <f>#REF!*#REF!</f>
        <v>#REF!</v>
      </c>
      <c r="G24" s="404" t="e">
        <f>#REF!*#REF!</f>
        <v>#REF!</v>
      </c>
      <c r="H24" s="404" t="e">
        <f>#REF!*#REF!</f>
        <v>#REF!</v>
      </c>
      <c r="I24" s="404" t="e">
        <f t="shared" si="0"/>
        <v>#REF!</v>
      </c>
      <c r="J24" s="404" t="e">
        <f t="shared" si="0"/>
        <v>#REF!</v>
      </c>
      <c r="K24" s="395"/>
      <c r="L24" s="404"/>
      <c r="M24" s="404"/>
      <c r="N24" s="477"/>
      <c r="O24" s="477">
        <v>15.5</v>
      </c>
      <c r="P24" s="444"/>
      <c r="Q24" s="444"/>
      <c r="R24" s="515">
        <f t="shared" si="1"/>
        <v>0</v>
      </c>
      <c r="S24" s="515">
        <f t="shared" si="2"/>
        <v>15.5</v>
      </c>
    </row>
    <row r="25" spans="1:19" ht="17.25" customHeight="1" x14ac:dyDescent="0.25">
      <c r="A25" s="1221" t="s">
        <v>524</v>
      </c>
      <c r="B25" s="422" t="s">
        <v>525</v>
      </c>
      <c r="C25" s="423" t="e">
        <f>#REF!*#REF!</f>
        <v>#REF!</v>
      </c>
      <c r="D25" s="404" t="e">
        <f>#REF!*#REF!</f>
        <v>#REF!</v>
      </c>
      <c r="E25" s="404" t="e">
        <f>#REF!*#REF!</f>
        <v>#REF!</v>
      </c>
      <c r="F25" s="404" t="e">
        <f>#REF!*#REF!</f>
        <v>#REF!</v>
      </c>
      <c r="G25" s="404" t="e">
        <f>#REF!*#REF!</f>
        <v>#REF!</v>
      </c>
      <c r="H25" s="404" t="e">
        <f>#REF!*#REF!</f>
        <v>#REF!</v>
      </c>
      <c r="I25" s="404" t="e">
        <f>SUM(C25,E25,G25)</f>
        <v>#REF!</v>
      </c>
      <c r="J25" s="404" t="e">
        <f>SUM(D25,F25,H25)</f>
        <v>#REF!</v>
      </c>
      <c r="K25" s="395"/>
      <c r="L25" s="404"/>
      <c r="M25" s="404"/>
      <c r="N25" s="477">
        <v>2</v>
      </c>
      <c r="O25" s="477"/>
      <c r="P25" s="444">
        <v>1</v>
      </c>
      <c r="Q25" s="444"/>
      <c r="R25" s="515">
        <f t="shared" si="1"/>
        <v>3</v>
      </c>
      <c r="S25" s="515">
        <f t="shared" si="2"/>
        <v>0</v>
      </c>
    </row>
    <row r="26" spans="1:19" ht="17.25" customHeight="1" x14ac:dyDescent="0.25">
      <c r="A26" s="1221"/>
      <c r="B26" s="422" t="s">
        <v>526</v>
      </c>
      <c r="C26" s="423" t="e">
        <f>#REF!*#REF!</f>
        <v>#REF!</v>
      </c>
      <c r="D26" s="404" t="e">
        <f>#REF!*#REF!</f>
        <v>#REF!</v>
      </c>
      <c r="E26" s="404" t="e">
        <f>#REF!*#REF!</f>
        <v>#REF!</v>
      </c>
      <c r="F26" s="404" t="e">
        <f>#REF!*#REF!</f>
        <v>#REF!</v>
      </c>
      <c r="G26" s="404" t="e">
        <f>#REF!*#REF!</f>
        <v>#REF!</v>
      </c>
      <c r="H26" s="404" t="e">
        <f>#REF!*#REF!</f>
        <v>#REF!</v>
      </c>
      <c r="I26" s="404" t="e">
        <f>SUM(C26,E26,G26)</f>
        <v>#REF!</v>
      </c>
      <c r="J26" s="404" t="e">
        <f>SUM(D26,F26,H26)</f>
        <v>#REF!</v>
      </c>
      <c r="K26" s="395"/>
      <c r="L26" s="404"/>
      <c r="M26" s="404"/>
      <c r="N26" s="477"/>
      <c r="O26" s="477">
        <v>2</v>
      </c>
      <c r="P26" s="444"/>
      <c r="Q26" s="444">
        <v>17.5</v>
      </c>
      <c r="R26" s="515">
        <f t="shared" si="1"/>
        <v>0</v>
      </c>
      <c r="S26" s="515">
        <f>SUM(M26,O26,Q26)</f>
        <v>19.5</v>
      </c>
    </row>
    <row r="27" spans="1:19" ht="15.6" x14ac:dyDescent="0.25">
      <c r="A27" s="424" t="s">
        <v>396</v>
      </c>
      <c r="B27" s="425"/>
      <c r="C27" s="426"/>
      <c r="D27" s="515">
        <v>140</v>
      </c>
      <c r="E27" s="515"/>
      <c r="F27" s="515">
        <v>140</v>
      </c>
      <c r="G27" s="515"/>
      <c r="H27" s="515"/>
      <c r="I27" s="515"/>
      <c r="J27" s="515">
        <f>SUM(C27:I27)</f>
        <v>280</v>
      </c>
      <c r="L27" s="428"/>
      <c r="M27" s="404">
        <v>140</v>
      </c>
      <c r="N27" s="477"/>
      <c r="O27" s="477">
        <v>140</v>
      </c>
      <c r="P27" s="449"/>
      <c r="Q27" s="449"/>
      <c r="R27" s="515">
        <f t="shared" si="1"/>
        <v>0</v>
      </c>
      <c r="S27" s="515">
        <f>SUM(M27,O27,Q27)</f>
        <v>280</v>
      </c>
    </row>
    <row r="28" spans="1:19" ht="15.6" x14ac:dyDescent="0.25">
      <c r="A28" s="515" t="s">
        <v>375</v>
      </c>
      <c r="B28" s="425"/>
      <c r="C28" s="429"/>
      <c r="D28" s="427"/>
      <c r="E28" s="427"/>
      <c r="F28" s="427"/>
      <c r="G28" s="427"/>
      <c r="H28" s="427"/>
      <c r="I28" s="427"/>
      <c r="J28" s="427"/>
      <c r="L28" s="430">
        <v>29</v>
      </c>
      <c r="M28" s="430">
        <v>6</v>
      </c>
      <c r="N28" s="481">
        <f>SUM(N7:N26)</f>
        <v>16.5</v>
      </c>
      <c r="O28" s="481">
        <f>SUM(O7:O26)</f>
        <v>19.5</v>
      </c>
      <c r="P28" s="450">
        <f>SUM(P7:P26)</f>
        <v>15</v>
      </c>
      <c r="Q28" s="450">
        <f>SUM(Q7:Q26)</f>
        <v>20</v>
      </c>
      <c r="R28" s="1232" t="s">
        <v>397</v>
      </c>
      <c r="S28" s="1233"/>
    </row>
    <row r="29" spans="1:19" ht="15.6" x14ac:dyDescent="0.25">
      <c r="A29" s="431"/>
      <c r="B29" s="432"/>
      <c r="C29" s="433"/>
      <c r="D29" s="434"/>
      <c r="E29" s="434"/>
      <c r="F29" s="434"/>
      <c r="G29" s="434"/>
      <c r="H29" s="434"/>
      <c r="I29" s="434"/>
      <c r="J29" s="434"/>
      <c r="L29" s="1225">
        <f>SUM(L28:M28)</f>
        <v>35</v>
      </c>
      <c r="M29" s="1225"/>
      <c r="N29" s="1225">
        <f>SUM(N28:O28)</f>
        <v>36</v>
      </c>
      <c r="O29" s="1225"/>
      <c r="P29" s="1225">
        <f>SUM(P28:Q28)</f>
        <v>35</v>
      </c>
      <c r="Q29" s="1225"/>
      <c r="R29" s="1226">
        <f>AVERAGE(L29:Q29)</f>
        <v>35.333333333333336</v>
      </c>
      <c r="S29" s="1227"/>
    </row>
    <row r="30" spans="1:19" ht="15.6" x14ac:dyDescent="0.25">
      <c r="A30" s="431"/>
      <c r="B30" s="432"/>
      <c r="C30" s="433"/>
      <c r="D30" s="434"/>
      <c r="E30" s="434"/>
      <c r="F30" s="434"/>
      <c r="G30" s="434"/>
      <c r="H30" s="434"/>
      <c r="I30" s="434"/>
      <c r="J30" s="434"/>
    </row>
    <row r="31" spans="1:19" ht="16.5" customHeight="1" x14ac:dyDescent="0.25">
      <c r="A31" s="431"/>
      <c r="B31" s="432"/>
      <c r="C31" s="433"/>
      <c r="D31" s="434"/>
      <c r="E31" s="434"/>
      <c r="F31" s="434"/>
      <c r="G31" s="434"/>
      <c r="H31" s="434"/>
      <c r="I31" s="434"/>
      <c r="J31" s="434"/>
    </row>
  </sheetData>
  <mergeCells count="22">
    <mergeCell ref="B1:S1"/>
    <mergeCell ref="A3:S3"/>
    <mergeCell ref="A4:S4"/>
    <mergeCell ref="B2:S2"/>
    <mergeCell ref="N29:O29"/>
    <mergeCell ref="P29:Q29"/>
    <mergeCell ref="R29:S29"/>
    <mergeCell ref="A19:A20"/>
    <mergeCell ref="A22:A24"/>
    <mergeCell ref="A25:A26"/>
    <mergeCell ref="R28:S28"/>
    <mergeCell ref="L29:M29"/>
    <mergeCell ref="L5:M5"/>
    <mergeCell ref="N5:O5"/>
    <mergeCell ref="P5:Q5"/>
    <mergeCell ref="R5:S5"/>
    <mergeCell ref="I5:J5"/>
    <mergeCell ref="A7:A14"/>
    <mergeCell ref="A5:B6"/>
    <mergeCell ref="C5:D5"/>
    <mergeCell ref="E5:F5"/>
    <mergeCell ref="G5:H5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J36"/>
  <sheetViews>
    <sheetView workbookViewId="0">
      <selection activeCell="A3" sqref="A3:G3"/>
    </sheetView>
  </sheetViews>
  <sheetFormatPr defaultRowHeight="13.2" x14ac:dyDescent="0.25"/>
  <cols>
    <col min="1" max="1" width="15.44140625" customWidth="1"/>
    <col min="2" max="2" width="43.6640625" customWidth="1"/>
    <col min="3" max="7" width="10.33203125" customWidth="1"/>
    <col min="9" max="9" width="32.88671875" customWidth="1"/>
    <col min="10" max="10" width="37.6640625" customWidth="1"/>
  </cols>
  <sheetData>
    <row r="1" spans="1:9" ht="38.25" customHeight="1" x14ac:dyDescent="0.35">
      <c r="A1" s="1238" t="s">
        <v>676</v>
      </c>
      <c r="B1" s="1239"/>
      <c r="C1" s="1239"/>
      <c r="D1" s="1239"/>
      <c r="E1" s="1239"/>
      <c r="F1" s="1239"/>
      <c r="G1" s="1239"/>
    </row>
    <row r="3" spans="1:9" ht="65.25" customHeight="1" x14ac:dyDescent="0.25">
      <c r="A3" s="868" t="s">
        <v>249</v>
      </c>
      <c r="B3" s="868"/>
      <c r="C3" s="615" t="s">
        <v>620</v>
      </c>
      <c r="D3" s="615" t="s">
        <v>621</v>
      </c>
      <c r="E3" s="615" t="s">
        <v>622</v>
      </c>
      <c r="F3" s="615" t="s">
        <v>653</v>
      </c>
      <c r="G3" s="615" t="s">
        <v>654</v>
      </c>
      <c r="H3" s="1245" t="s">
        <v>763</v>
      </c>
      <c r="I3" s="1246" t="s">
        <v>771</v>
      </c>
    </row>
    <row r="4" spans="1:9" ht="14.4" x14ac:dyDescent="0.25">
      <c r="A4" s="1240" t="s">
        <v>624</v>
      </c>
      <c r="B4" s="620" t="s">
        <v>649</v>
      </c>
      <c r="C4" s="619">
        <v>2</v>
      </c>
      <c r="D4" s="619">
        <v>2</v>
      </c>
      <c r="E4" s="619">
        <v>2</v>
      </c>
      <c r="F4" s="619">
        <f>SUM(C4:E4)</f>
        <v>6</v>
      </c>
      <c r="G4" s="617">
        <f t="shared" ref="G4:G13" si="0">((C4+D4)*$D$30)+(E4*$E$30)</f>
        <v>206</v>
      </c>
      <c r="H4" s="1245"/>
      <c r="I4" s="1246"/>
    </row>
    <row r="5" spans="1:9" ht="14.4" x14ac:dyDescent="0.25">
      <c r="A5" s="1240"/>
      <c r="B5" s="620" t="s">
        <v>383</v>
      </c>
      <c r="C5" s="654">
        <v>4</v>
      </c>
      <c r="D5" s="654">
        <v>3</v>
      </c>
      <c r="E5" s="654">
        <v>3</v>
      </c>
      <c r="F5" s="619">
        <f t="shared" ref="F5:F12" si="1">SUM(C5:E5)</f>
        <v>10</v>
      </c>
      <c r="G5" s="617">
        <f t="shared" si="0"/>
        <v>345</v>
      </c>
      <c r="H5" s="1245"/>
      <c r="I5" s="1246"/>
    </row>
    <row r="6" spans="1:9" ht="14.4" x14ac:dyDescent="0.25">
      <c r="A6" s="1240"/>
      <c r="B6" s="620" t="s">
        <v>19</v>
      </c>
      <c r="C6" s="617">
        <v>2</v>
      </c>
      <c r="D6" s="617">
        <v>2</v>
      </c>
      <c r="E6" s="617">
        <v>1</v>
      </c>
      <c r="F6" s="619">
        <f t="shared" si="1"/>
        <v>5</v>
      </c>
      <c r="G6" s="617">
        <f t="shared" si="0"/>
        <v>175</v>
      </c>
      <c r="H6" s="1245"/>
      <c r="I6" s="1246"/>
    </row>
    <row r="7" spans="1:9" ht="14.4" x14ac:dyDescent="0.25">
      <c r="A7" s="1240"/>
      <c r="B7" s="620" t="s">
        <v>650</v>
      </c>
      <c r="C7" s="619">
        <v>3</v>
      </c>
      <c r="D7" s="619">
        <v>0</v>
      </c>
      <c r="E7" s="619">
        <v>0</v>
      </c>
      <c r="F7" s="619">
        <f t="shared" si="1"/>
        <v>3</v>
      </c>
      <c r="G7" s="617">
        <f t="shared" si="0"/>
        <v>108</v>
      </c>
      <c r="H7" s="1245"/>
      <c r="I7" s="1246"/>
    </row>
    <row r="8" spans="1:9" ht="14.4" x14ac:dyDescent="0.25">
      <c r="A8" s="1240"/>
      <c r="B8" s="620" t="s">
        <v>235</v>
      </c>
      <c r="C8" s="617">
        <v>3</v>
      </c>
      <c r="D8" s="617">
        <v>0</v>
      </c>
      <c r="E8" s="617"/>
      <c r="F8" s="619">
        <f t="shared" si="1"/>
        <v>3</v>
      </c>
      <c r="G8" s="617">
        <f t="shared" si="0"/>
        <v>108</v>
      </c>
      <c r="H8" s="1245"/>
      <c r="I8" s="1246"/>
    </row>
    <row r="9" spans="1:9" ht="14.4" x14ac:dyDescent="0.25">
      <c r="A9" s="1240"/>
      <c r="B9" s="620" t="s">
        <v>34</v>
      </c>
      <c r="C9" s="617">
        <v>3</v>
      </c>
      <c r="D9" s="617">
        <v>1</v>
      </c>
      <c r="E9" s="617">
        <v>1</v>
      </c>
      <c r="F9" s="619">
        <f t="shared" si="1"/>
        <v>5</v>
      </c>
      <c r="G9" s="617">
        <f t="shared" si="0"/>
        <v>175</v>
      </c>
      <c r="H9" s="1245"/>
      <c r="I9" s="1246"/>
    </row>
    <row r="10" spans="1:9" ht="14.4" x14ac:dyDescent="0.25">
      <c r="A10" s="1240"/>
      <c r="B10" s="620" t="s">
        <v>651</v>
      </c>
      <c r="C10" s="619">
        <v>1</v>
      </c>
      <c r="D10" s="619">
        <v>1</v>
      </c>
      <c r="E10" s="619">
        <v>1</v>
      </c>
      <c r="F10" s="619">
        <f t="shared" si="1"/>
        <v>3</v>
      </c>
      <c r="G10" s="617">
        <f t="shared" si="0"/>
        <v>103</v>
      </c>
      <c r="H10" s="1245"/>
      <c r="I10" s="1246"/>
    </row>
    <row r="11" spans="1:9" ht="14.4" x14ac:dyDescent="0.25">
      <c r="A11" s="1240"/>
      <c r="B11" s="620" t="s">
        <v>652</v>
      </c>
      <c r="C11" s="617"/>
      <c r="D11" s="617"/>
      <c r="E11" s="617">
        <v>1</v>
      </c>
      <c r="F11" s="619">
        <f t="shared" si="1"/>
        <v>1</v>
      </c>
      <c r="G11" s="617">
        <f t="shared" si="0"/>
        <v>31</v>
      </c>
      <c r="H11" s="1245"/>
      <c r="I11" s="1246"/>
    </row>
    <row r="12" spans="1:9" ht="14.4" x14ac:dyDescent="0.25">
      <c r="A12" s="1240"/>
      <c r="B12" s="647" t="s">
        <v>663</v>
      </c>
      <c r="C12" s="648">
        <f>SUM(C4:C11)</f>
        <v>18</v>
      </c>
      <c r="D12" s="648">
        <f>SUM(D4:D11)</f>
        <v>9</v>
      </c>
      <c r="E12" s="648">
        <f>SUM(E4:E11)</f>
        <v>9</v>
      </c>
      <c r="F12" s="648">
        <f t="shared" si="1"/>
        <v>36</v>
      </c>
      <c r="G12" s="648">
        <f t="shared" si="0"/>
        <v>1251</v>
      </c>
      <c r="H12" s="1245"/>
      <c r="I12" s="1246"/>
    </row>
    <row r="13" spans="1:9" ht="14.4" x14ac:dyDescent="0.25">
      <c r="A13" s="1240"/>
      <c r="B13" s="647" t="s">
        <v>662</v>
      </c>
      <c r="C13" s="622">
        <v>18</v>
      </c>
      <c r="D13" s="622">
        <v>9</v>
      </c>
      <c r="E13" s="622">
        <v>9</v>
      </c>
      <c r="F13" s="622">
        <f>SUM(C13:E13)</f>
        <v>36</v>
      </c>
      <c r="G13" s="622">
        <f t="shared" si="0"/>
        <v>1251</v>
      </c>
      <c r="H13" s="1245"/>
      <c r="I13" s="1246"/>
    </row>
    <row r="14" spans="1:9" ht="14.4" x14ac:dyDescent="0.25">
      <c r="A14" s="1241" t="s">
        <v>655</v>
      </c>
      <c r="B14" s="1241"/>
      <c r="C14" s="642">
        <v>16</v>
      </c>
      <c r="D14" s="642">
        <v>0</v>
      </c>
      <c r="E14" s="642">
        <v>0</v>
      </c>
      <c r="F14" s="642">
        <f>SUM(C14:E14)</f>
        <v>16</v>
      </c>
      <c r="G14" s="642">
        <f>F14*C30</f>
        <v>576</v>
      </c>
      <c r="H14" s="1245"/>
      <c r="I14" s="1246"/>
    </row>
    <row r="15" spans="1:9" ht="14.4" x14ac:dyDescent="0.25">
      <c r="A15" s="1241" t="s">
        <v>656</v>
      </c>
      <c r="B15" s="1241"/>
      <c r="C15" s="642">
        <f>SUM(C16:C19)</f>
        <v>16</v>
      </c>
      <c r="D15" s="642">
        <f>SUM(D16:D19)</f>
        <v>0</v>
      </c>
      <c r="E15" s="642">
        <f>SUM(E16:E19)</f>
        <v>0</v>
      </c>
      <c r="F15" s="642">
        <f>SUM(C15:E15)</f>
        <v>16</v>
      </c>
      <c r="G15" s="642">
        <f>F15*C30</f>
        <v>576</v>
      </c>
      <c r="H15" s="1245"/>
      <c r="I15" s="1246"/>
    </row>
    <row r="16" spans="1:9" ht="29.4" thickBot="1" x14ac:dyDescent="0.3">
      <c r="A16" s="646" t="s">
        <v>685</v>
      </c>
      <c r="B16" s="657" t="s">
        <v>685</v>
      </c>
      <c r="C16" s="618">
        <v>0.5</v>
      </c>
      <c r="D16" s="619"/>
      <c r="E16" s="619"/>
      <c r="F16" s="619">
        <f>SUM(C16:E16)</f>
        <v>0.5</v>
      </c>
      <c r="G16" s="655">
        <f t="shared" ref="G16:G21" si="2">((C16+D16)*$D$30)+(E16*$E$30)</f>
        <v>18</v>
      </c>
      <c r="H16" s="706">
        <v>0</v>
      </c>
      <c r="I16" s="707" t="s">
        <v>765</v>
      </c>
    </row>
    <row r="17" spans="1:10" ht="15" thickBot="1" x14ac:dyDescent="0.3">
      <c r="A17" s="1243" t="s">
        <v>690</v>
      </c>
      <c r="B17" s="657" t="s">
        <v>687</v>
      </c>
      <c r="C17" s="618">
        <v>1.5</v>
      </c>
      <c r="D17" s="619"/>
      <c r="E17" s="619"/>
      <c r="F17" s="619">
        <f t="shared" ref="F17:F19" si="3">SUM(C17:E17)</f>
        <v>1.5</v>
      </c>
      <c r="G17" s="655">
        <f t="shared" si="2"/>
        <v>54</v>
      </c>
      <c r="H17" s="706">
        <v>0</v>
      </c>
      <c r="I17" s="707" t="s">
        <v>765</v>
      </c>
      <c r="J17" s="659" t="s">
        <v>707</v>
      </c>
    </row>
    <row r="18" spans="1:10" ht="15" thickBot="1" x14ac:dyDescent="0.3">
      <c r="A18" s="1244"/>
      <c r="B18" s="657" t="s">
        <v>688</v>
      </c>
      <c r="C18" s="618">
        <v>2</v>
      </c>
      <c r="D18" s="619"/>
      <c r="E18" s="619"/>
      <c r="F18" s="619">
        <f t="shared" si="3"/>
        <v>2</v>
      </c>
      <c r="G18" s="655">
        <f t="shared" si="2"/>
        <v>72</v>
      </c>
      <c r="H18" s="706">
        <v>1</v>
      </c>
      <c r="I18" s="707" t="s">
        <v>765</v>
      </c>
      <c r="J18" s="660" t="s">
        <v>708</v>
      </c>
    </row>
    <row r="19" spans="1:10" ht="15" thickBot="1" x14ac:dyDescent="0.3">
      <c r="A19" s="1262"/>
      <c r="B19" s="657" t="s">
        <v>689</v>
      </c>
      <c r="C19" s="661">
        <v>12</v>
      </c>
      <c r="D19" s="619"/>
      <c r="E19" s="619"/>
      <c r="F19" s="619">
        <f t="shared" si="3"/>
        <v>12</v>
      </c>
      <c r="G19" s="655">
        <f t="shared" si="2"/>
        <v>432</v>
      </c>
      <c r="H19" s="706">
        <v>0.5</v>
      </c>
      <c r="I19" s="707" t="s">
        <v>765</v>
      </c>
      <c r="J19" s="660" t="s">
        <v>709</v>
      </c>
    </row>
    <row r="20" spans="1:10" ht="15" thickBot="1" x14ac:dyDescent="0.3">
      <c r="A20" s="1242" t="s">
        <v>657</v>
      </c>
      <c r="B20" s="1242"/>
      <c r="C20" s="636">
        <v>0</v>
      </c>
      <c r="D20" s="636">
        <v>25</v>
      </c>
      <c r="E20" s="636">
        <v>25</v>
      </c>
      <c r="F20" s="636"/>
      <c r="G20" s="636">
        <f t="shared" si="2"/>
        <v>1675</v>
      </c>
      <c r="H20" s="1247"/>
      <c r="I20" s="1247"/>
      <c r="J20" s="660" t="s">
        <v>710</v>
      </c>
    </row>
    <row r="21" spans="1:10" ht="14.4" x14ac:dyDescent="0.25">
      <c r="A21" s="1242" t="s">
        <v>658</v>
      </c>
      <c r="B21" s="1242"/>
      <c r="C21" s="636">
        <f>SUM(C24:C28)</f>
        <v>0</v>
      </c>
      <c r="D21" s="636">
        <f>SUM(D22:D28)</f>
        <v>25</v>
      </c>
      <c r="E21" s="636">
        <f t="shared" ref="E21:F21" si="4">SUM(E22:E28)</f>
        <v>25</v>
      </c>
      <c r="F21" s="636">
        <f t="shared" si="4"/>
        <v>50</v>
      </c>
      <c r="G21" s="636">
        <f t="shared" si="2"/>
        <v>1675</v>
      </c>
      <c r="H21" s="1248"/>
      <c r="I21" s="1248"/>
    </row>
    <row r="22" spans="1:10" ht="52.8" x14ac:dyDescent="0.25">
      <c r="A22" s="646" t="s">
        <v>686</v>
      </c>
      <c r="B22" s="657" t="s">
        <v>686</v>
      </c>
      <c r="C22" s="618"/>
      <c r="D22" s="656"/>
      <c r="E22" s="656">
        <v>2</v>
      </c>
      <c r="F22" s="619">
        <f t="shared" ref="F22:F23" si="5">SUM(C22:E22)</f>
        <v>2</v>
      </c>
      <c r="G22" s="656">
        <f t="shared" ref="G22" si="6">((C22+D22)*$D$30)+(E22*$E$30)</f>
        <v>62</v>
      </c>
      <c r="H22" s="706">
        <v>0</v>
      </c>
      <c r="I22" s="708" t="s">
        <v>766</v>
      </c>
    </row>
    <row r="23" spans="1:10" ht="14.4" x14ac:dyDescent="0.25">
      <c r="A23" s="1254" t="s">
        <v>718</v>
      </c>
      <c r="B23" s="657" t="s">
        <v>751</v>
      </c>
      <c r="C23" s="618"/>
      <c r="D23" s="687"/>
      <c r="E23" s="654">
        <v>1</v>
      </c>
      <c r="F23" s="619">
        <f t="shared" si="5"/>
        <v>1</v>
      </c>
      <c r="G23" s="687">
        <f>((C23+D23)*$D$30)+(E23*$E$30)</f>
        <v>31</v>
      </c>
      <c r="H23" s="706"/>
      <c r="I23" s="707" t="s">
        <v>765</v>
      </c>
    </row>
    <row r="24" spans="1:10" ht="15" customHeight="1" x14ac:dyDescent="0.25">
      <c r="A24" s="1255"/>
      <c r="B24" s="658" t="s">
        <v>696</v>
      </c>
      <c r="C24" s="619"/>
      <c r="D24" s="619">
        <v>3</v>
      </c>
      <c r="E24" s="619">
        <v>2</v>
      </c>
      <c r="F24" s="619">
        <f>SUM(C24:E24)</f>
        <v>5</v>
      </c>
      <c r="G24" s="656">
        <f t="shared" ref="G24:G29" si="7">((C24+D24)*$D$30)+(E24*$E$30)</f>
        <v>170</v>
      </c>
      <c r="H24" s="706">
        <v>1</v>
      </c>
      <c r="I24" s="707" t="s">
        <v>765</v>
      </c>
    </row>
    <row r="25" spans="1:10" ht="28.8" x14ac:dyDescent="0.25">
      <c r="A25" s="1255"/>
      <c r="B25" s="658" t="s">
        <v>697</v>
      </c>
      <c r="C25" s="619"/>
      <c r="D25" s="619">
        <v>2</v>
      </c>
      <c r="E25" s="619">
        <v>2</v>
      </c>
      <c r="F25" s="619">
        <f t="shared" ref="F25:F28" si="8">SUM(C25:E25)</f>
        <v>4</v>
      </c>
      <c r="G25" s="656">
        <f t="shared" si="7"/>
        <v>134</v>
      </c>
      <c r="H25" s="706">
        <v>1</v>
      </c>
      <c r="I25" s="707" t="s">
        <v>765</v>
      </c>
    </row>
    <row r="26" spans="1:10" ht="14.4" x14ac:dyDescent="0.25">
      <c r="A26" s="1255"/>
      <c r="B26" s="658" t="s">
        <v>698</v>
      </c>
      <c r="C26" s="619"/>
      <c r="D26" s="653">
        <v>15</v>
      </c>
      <c r="E26" s="653">
        <v>14</v>
      </c>
      <c r="F26" s="619">
        <f t="shared" si="8"/>
        <v>29</v>
      </c>
      <c r="G26" s="656">
        <f t="shared" si="7"/>
        <v>974</v>
      </c>
      <c r="H26" s="706">
        <v>1</v>
      </c>
      <c r="I26" s="707" t="s">
        <v>765</v>
      </c>
    </row>
    <row r="27" spans="1:10" ht="14.4" x14ac:dyDescent="0.25">
      <c r="A27" s="1255"/>
      <c r="B27" s="658" t="s">
        <v>699</v>
      </c>
      <c r="C27" s="619"/>
      <c r="D27" s="619">
        <v>2</v>
      </c>
      <c r="E27" s="619">
        <v>2</v>
      </c>
      <c r="F27" s="619">
        <f t="shared" si="8"/>
        <v>4</v>
      </c>
      <c r="G27" s="656">
        <f t="shared" si="7"/>
        <v>134</v>
      </c>
      <c r="H27" s="706">
        <v>1</v>
      </c>
      <c r="I27" s="707" t="s">
        <v>765</v>
      </c>
    </row>
    <row r="28" spans="1:10" ht="14.4" x14ac:dyDescent="0.25">
      <c r="A28" s="1256"/>
      <c r="B28" s="658" t="s">
        <v>700</v>
      </c>
      <c r="C28" s="619"/>
      <c r="D28" s="653">
        <v>3</v>
      </c>
      <c r="E28" s="619">
        <v>2</v>
      </c>
      <c r="F28" s="619">
        <f t="shared" si="8"/>
        <v>5</v>
      </c>
      <c r="G28" s="656">
        <f t="shared" si="7"/>
        <v>170</v>
      </c>
      <c r="H28" s="706">
        <v>0.7</v>
      </c>
      <c r="I28" s="707" t="s">
        <v>765</v>
      </c>
    </row>
    <row r="29" spans="1:10" ht="14.4" x14ac:dyDescent="0.25">
      <c r="A29" s="1253" t="s">
        <v>660</v>
      </c>
      <c r="B29" s="1253"/>
      <c r="C29" s="623">
        <f>C13-C12</f>
        <v>0</v>
      </c>
      <c r="D29" s="623">
        <f>D13-D12</f>
        <v>0</v>
      </c>
      <c r="E29" s="623">
        <f>E13-E12</f>
        <v>0</v>
      </c>
      <c r="F29" s="623">
        <f>F13-F12</f>
        <v>0</v>
      </c>
      <c r="G29" s="623">
        <f t="shared" si="7"/>
        <v>0</v>
      </c>
    </row>
    <row r="30" spans="1:10" ht="14.4" x14ac:dyDescent="0.25">
      <c r="A30" s="1250" t="s">
        <v>633</v>
      </c>
      <c r="B30" s="1250"/>
      <c r="C30" s="617">
        <v>36</v>
      </c>
      <c r="D30" s="617">
        <v>36</v>
      </c>
      <c r="E30" s="617">
        <v>31</v>
      </c>
      <c r="F30" s="617">
        <f>SUM(C30:E30)</f>
        <v>103</v>
      </c>
      <c r="G30" s="619"/>
    </row>
    <row r="31" spans="1:10" ht="14.4" x14ac:dyDescent="0.25">
      <c r="A31" s="1250" t="s">
        <v>659</v>
      </c>
      <c r="B31" s="1250"/>
      <c r="C31" s="617">
        <f>C12+C15+C21</f>
        <v>34</v>
      </c>
      <c r="D31" s="617">
        <f>D12+D15+D21</f>
        <v>34</v>
      </c>
      <c r="E31" s="617">
        <f>E12+E15+E21</f>
        <v>34</v>
      </c>
      <c r="F31" s="617">
        <f>SUM(C31:E31)</f>
        <v>102</v>
      </c>
      <c r="G31" s="619"/>
    </row>
    <row r="32" spans="1:10" ht="14.4" x14ac:dyDescent="0.3">
      <c r="A32" s="1252" t="s">
        <v>636</v>
      </c>
      <c r="B32" s="1252"/>
      <c r="C32" s="649">
        <v>34</v>
      </c>
      <c r="D32" s="649">
        <v>34</v>
      </c>
      <c r="E32" s="649">
        <v>34</v>
      </c>
      <c r="F32" s="649">
        <f>SUM(C32:E32)</f>
        <v>102</v>
      </c>
      <c r="G32" s="628"/>
      <c r="J32">
        <f>G12+G15+G21+G36+G29</f>
        <v>3502</v>
      </c>
    </row>
    <row r="33" spans="1:7" ht="14.4" x14ac:dyDescent="0.25">
      <c r="A33" s="1251" t="s">
        <v>635</v>
      </c>
      <c r="B33" s="1251"/>
      <c r="C33" s="650">
        <f>C32*C30</f>
        <v>1224</v>
      </c>
      <c r="D33" s="650">
        <f>D32*D30</f>
        <v>1224</v>
      </c>
      <c r="E33" s="650">
        <f>E32*E30</f>
        <v>1054</v>
      </c>
      <c r="F33" s="649"/>
      <c r="G33" s="649">
        <f>SUM(C33:E33)</f>
        <v>3502</v>
      </c>
    </row>
    <row r="34" spans="1:7" ht="14.4" x14ac:dyDescent="0.25">
      <c r="A34" s="646"/>
      <c r="B34" s="646" t="s">
        <v>661</v>
      </c>
      <c r="C34" s="619"/>
      <c r="D34" s="619">
        <v>175</v>
      </c>
      <c r="E34" s="619"/>
      <c r="F34" s="619"/>
      <c r="G34" s="619">
        <v>175</v>
      </c>
    </row>
    <row r="36" spans="1:7" ht="14.4" x14ac:dyDescent="0.25">
      <c r="A36" s="1249" t="s">
        <v>664</v>
      </c>
      <c r="B36" s="1249"/>
      <c r="C36" s="651">
        <f>C32-C31-C29</f>
        <v>0</v>
      </c>
      <c r="D36" s="651">
        <f>D32-D31-D29</f>
        <v>0</v>
      </c>
      <c r="E36" s="651">
        <f>E32-E31-E29</f>
        <v>0</v>
      </c>
      <c r="F36" s="651">
        <f>F32-F31</f>
        <v>0</v>
      </c>
      <c r="G36" s="623">
        <f>((C36+D36)*$D$30)+(E36*$E$30)</f>
        <v>0</v>
      </c>
    </row>
  </sheetData>
  <mergeCells count="19">
    <mergeCell ref="H3:H15"/>
    <mergeCell ref="I3:I15"/>
    <mergeCell ref="H20:H21"/>
    <mergeCell ref="I20:I21"/>
    <mergeCell ref="A36:B36"/>
    <mergeCell ref="A21:B21"/>
    <mergeCell ref="A29:B29"/>
    <mergeCell ref="A30:B30"/>
    <mergeCell ref="A31:B31"/>
    <mergeCell ref="A32:B32"/>
    <mergeCell ref="A33:B33"/>
    <mergeCell ref="A23:A28"/>
    <mergeCell ref="A20:B20"/>
    <mergeCell ref="A17:A19"/>
    <mergeCell ref="A1:G1"/>
    <mergeCell ref="A3:B3"/>
    <mergeCell ref="A4:A13"/>
    <mergeCell ref="A14:B14"/>
    <mergeCell ref="A15:B15"/>
  </mergeCells>
  <printOptions horizontalCentered="1" verticalCentered="1"/>
  <pageMargins left="0.51181102362204722" right="0.51181102362204722" top="0.35433070866141736" bottom="0.55118110236220474" header="0.31496062992125984" footer="0.31496062992125984"/>
  <pageSetup paperSize="9" scale="85" orientation="portrait" horizontalDpi="4294967293" verticalDpi="0" r:id="rId1"/>
  <headerFooter>
    <oddFooter>&amp;A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S30"/>
  <sheetViews>
    <sheetView topLeftCell="A19" zoomScale="90" zoomScaleNormal="90" workbookViewId="0">
      <selection activeCell="U35" sqref="U34:U35"/>
    </sheetView>
  </sheetViews>
  <sheetFormatPr defaultColWidth="9.109375" defaultRowHeight="13.2" x14ac:dyDescent="0.25"/>
  <cols>
    <col min="1" max="1" width="30.109375" style="395" customWidth="1"/>
    <col min="2" max="2" width="45.33203125" style="396" bestFit="1" customWidth="1"/>
    <col min="3" max="3" width="8.33203125" style="397" hidden="1" customWidth="1"/>
    <col min="4" max="10" width="9.109375" style="398" hidden="1" customWidth="1"/>
    <col min="11" max="11" width="3.109375" style="398" customWidth="1"/>
    <col min="12" max="19" width="7" style="398" customWidth="1"/>
    <col min="20" max="16384" width="9.109375" style="398"/>
  </cols>
  <sheetData>
    <row r="1" spans="1:19" ht="34.799999999999997" x14ac:dyDescent="0.3">
      <c r="A1" s="517" t="s">
        <v>760</v>
      </c>
      <c r="B1" s="919" t="s">
        <v>585</v>
      </c>
      <c r="C1" s="919"/>
      <c r="D1" s="919"/>
      <c r="E1" s="919"/>
      <c r="F1" s="919"/>
      <c r="G1" s="919"/>
      <c r="H1" s="919"/>
      <c r="I1" s="919"/>
      <c r="J1" s="919"/>
      <c r="K1" s="919"/>
      <c r="L1" s="919"/>
      <c r="M1" s="919"/>
      <c r="N1" s="919"/>
      <c r="O1" s="919"/>
      <c r="P1" s="919"/>
      <c r="Q1" s="919"/>
      <c r="R1" s="919"/>
      <c r="S1" s="919"/>
    </row>
    <row r="2" spans="1:19" ht="17.399999999999999" x14ac:dyDescent="0.3">
      <c r="A2" s="517"/>
      <c r="B2" s="924" t="s">
        <v>591</v>
      </c>
      <c r="C2" s="925"/>
      <c r="D2" s="925"/>
      <c r="E2" s="925"/>
      <c r="F2" s="925"/>
      <c r="G2" s="925"/>
      <c r="H2" s="925"/>
      <c r="I2" s="925"/>
      <c r="J2" s="925"/>
      <c r="K2" s="925"/>
      <c r="L2" s="925"/>
      <c r="M2" s="925"/>
      <c r="N2" s="925"/>
      <c r="O2" s="925"/>
      <c r="P2" s="925"/>
      <c r="Q2" s="925"/>
      <c r="R2" s="925"/>
      <c r="S2" s="926"/>
    </row>
    <row r="3" spans="1:19" ht="17.399999999999999" x14ac:dyDescent="0.3">
      <c r="A3" s="874" t="s">
        <v>596</v>
      </c>
      <c r="B3" s="874"/>
      <c r="C3" s="874"/>
      <c r="D3" s="874"/>
      <c r="E3" s="874"/>
      <c r="F3" s="874"/>
      <c r="G3" s="874"/>
      <c r="H3" s="874"/>
      <c r="I3" s="874"/>
      <c r="J3" s="874"/>
      <c r="K3" s="874"/>
      <c r="L3" s="874"/>
      <c r="M3" s="874"/>
      <c r="N3" s="874"/>
      <c r="O3" s="874"/>
      <c r="P3" s="874"/>
      <c r="Q3" s="874"/>
      <c r="R3" s="874"/>
      <c r="S3" s="874"/>
    </row>
    <row r="4" spans="1:19" ht="15.6" x14ac:dyDescent="0.25">
      <c r="A4" s="1222" t="s">
        <v>597</v>
      </c>
      <c r="B4" s="1222"/>
      <c r="C4" s="1222"/>
      <c r="D4" s="1222"/>
      <c r="E4" s="1222"/>
      <c r="F4" s="1222"/>
      <c r="G4" s="1222"/>
      <c r="H4" s="1222"/>
      <c r="I4" s="1222"/>
      <c r="J4" s="1222"/>
      <c r="K4" s="1222"/>
      <c r="L4" s="1222"/>
      <c r="M4" s="1222"/>
      <c r="N4" s="1222"/>
      <c r="O4" s="1222"/>
      <c r="P4" s="1222"/>
      <c r="Q4" s="1222"/>
      <c r="R4" s="1222"/>
      <c r="S4" s="1222"/>
    </row>
    <row r="5" spans="1:19" ht="15" customHeight="1" x14ac:dyDescent="0.25">
      <c r="A5" s="1234" t="s">
        <v>378</v>
      </c>
      <c r="B5" s="1235"/>
      <c r="C5" s="1215" t="s">
        <v>90</v>
      </c>
      <c r="D5" s="1216"/>
      <c r="E5" s="1215" t="s">
        <v>89</v>
      </c>
      <c r="F5" s="1216"/>
      <c r="G5" s="1215" t="s">
        <v>91</v>
      </c>
      <c r="H5" s="1216"/>
      <c r="I5" s="1216" t="s">
        <v>13</v>
      </c>
      <c r="J5" s="1216"/>
      <c r="K5" s="399"/>
      <c r="L5" s="1215" t="s">
        <v>90</v>
      </c>
      <c r="M5" s="1216"/>
      <c r="N5" s="1230" t="s">
        <v>89</v>
      </c>
      <c r="O5" s="1231"/>
      <c r="P5" s="1260" t="s">
        <v>91</v>
      </c>
      <c r="Q5" s="1261"/>
      <c r="R5" s="1216" t="s">
        <v>13</v>
      </c>
      <c r="S5" s="1216"/>
    </row>
    <row r="6" spans="1:19" x14ac:dyDescent="0.25">
      <c r="A6" s="1236"/>
      <c r="B6" s="1237"/>
      <c r="C6" s="400" t="s">
        <v>106</v>
      </c>
      <c r="D6" s="401" t="s">
        <v>107</v>
      </c>
      <c r="E6" s="400" t="s">
        <v>106</v>
      </c>
      <c r="F6" s="401" t="s">
        <v>107</v>
      </c>
      <c r="G6" s="400" t="s">
        <v>106</v>
      </c>
      <c r="H6" s="401" t="s">
        <v>107</v>
      </c>
      <c r="I6" s="400" t="s">
        <v>106</v>
      </c>
      <c r="J6" s="401" t="s">
        <v>107</v>
      </c>
      <c r="K6" s="402"/>
      <c r="L6" s="400" t="s">
        <v>379</v>
      </c>
      <c r="M6" s="401" t="s">
        <v>380</v>
      </c>
      <c r="N6" s="442" t="s">
        <v>379</v>
      </c>
      <c r="O6" s="443" t="s">
        <v>380</v>
      </c>
      <c r="P6" s="442" t="s">
        <v>379</v>
      </c>
      <c r="Q6" s="443" t="s">
        <v>380</v>
      </c>
      <c r="R6" s="400" t="s">
        <v>379</v>
      </c>
      <c r="S6" s="401" t="s">
        <v>380</v>
      </c>
    </row>
    <row r="7" spans="1:19" x14ac:dyDescent="0.25">
      <c r="A7" s="1217" t="s">
        <v>381</v>
      </c>
      <c r="B7" s="403" t="s">
        <v>511</v>
      </c>
      <c r="C7" s="400" t="e">
        <f>L7*#REF!</f>
        <v>#REF!</v>
      </c>
      <c r="D7" s="404" t="e">
        <f>M7*#REF!</f>
        <v>#REF!</v>
      </c>
      <c r="E7" s="404" t="e">
        <f>N7*#REF!</f>
        <v>#REF!</v>
      </c>
      <c r="F7" s="404" t="e">
        <f>O7*#REF!</f>
        <v>#REF!</v>
      </c>
      <c r="G7" s="404">
        <f>P7*$S$4</f>
        <v>0</v>
      </c>
      <c r="H7" s="404">
        <f>Q7*$S$4</f>
        <v>0</v>
      </c>
      <c r="I7" s="404" t="e">
        <f>SUM(C7,E7,G7)</f>
        <v>#REF!</v>
      </c>
      <c r="J7" s="404" t="e">
        <f>SUM(D7,F7,H7)</f>
        <v>#REF!</v>
      </c>
      <c r="K7" s="405"/>
      <c r="L7" s="404">
        <v>2</v>
      </c>
      <c r="M7" s="404"/>
      <c r="N7" s="444">
        <v>1</v>
      </c>
      <c r="O7" s="444"/>
      <c r="P7" s="444"/>
      <c r="Q7" s="444"/>
      <c r="R7" s="406">
        <f>L7+N7+P7</f>
        <v>3</v>
      </c>
      <c r="S7" s="406">
        <f>SUM(M7,O7,Q7)</f>
        <v>0</v>
      </c>
    </row>
    <row r="8" spans="1:19" ht="15.6" x14ac:dyDescent="0.25">
      <c r="A8" s="1218"/>
      <c r="B8" s="407" t="s">
        <v>383</v>
      </c>
      <c r="C8" s="400" t="e">
        <f>L8*#REF!</f>
        <v>#REF!</v>
      </c>
      <c r="D8" s="404" t="e">
        <f>M8*#REF!</f>
        <v>#REF!</v>
      </c>
      <c r="E8" s="404" t="e">
        <f>N8*#REF!</f>
        <v>#REF!</v>
      </c>
      <c r="F8" s="404" t="e">
        <f>O8*#REF!</f>
        <v>#REF!</v>
      </c>
      <c r="G8" s="404">
        <f t="shared" ref="G8:H23" si="0">P8*$S$4</f>
        <v>0</v>
      </c>
      <c r="H8" s="404">
        <f t="shared" si="0"/>
        <v>0</v>
      </c>
      <c r="I8" s="404" t="e">
        <f t="shared" ref="I8:J24" si="1">SUM(C8,E8,G8)</f>
        <v>#REF!</v>
      </c>
      <c r="J8" s="404" t="e">
        <f t="shared" si="1"/>
        <v>#REF!</v>
      </c>
      <c r="K8" s="405"/>
      <c r="L8" s="408">
        <v>2</v>
      </c>
      <c r="M8" s="404"/>
      <c r="N8" s="444">
        <v>3</v>
      </c>
      <c r="O8" s="444"/>
      <c r="P8" s="444">
        <v>3</v>
      </c>
      <c r="Q8" s="444"/>
      <c r="R8" s="406">
        <f t="shared" ref="R8:R27" si="2">L8+N8+P8</f>
        <v>8</v>
      </c>
      <c r="S8" s="406">
        <f t="shared" ref="S8:S27" si="3">SUM(M8,O8,Q8)</f>
        <v>0</v>
      </c>
    </row>
    <row r="9" spans="1:19" ht="15.6" x14ac:dyDescent="0.25">
      <c r="A9" s="1218"/>
      <c r="B9" s="407" t="s">
        <v>19</v>
      </c>
      <c r="C9" s="400" t="e">
        <f>L9*#REF!</f>
        <v>#REF!</v>
      </c>
      <c r="D9" s="404" t="e">
        <f>M9*#REF!</f>
        <v>#REF!</v>
      </c>
      <c r="E9" s="404" t="e">
        <f>N9*#REF!</f>
        <v>#REF!</v>
      </c>
      <c r="F9" s="404" t="e">
        <f>O9*#REF!</f>
        <v>#REF!</v>
      </c>
      <c r="G9" s="404">
        <f t="shared" si="0"/>
        <v>0</v>
      </c>
      <c r="H9" s="404">
        <f t="shared" si="0"/>
        <v>0</v>
      </c>
      <c r="I9" s="404" t="e">
        <f t="shared" si="1"/>
        <v>#REF!</v>
      </c>
      <c r="J9" s="404" t="e">
        <f t="shared" si="1"/>
        <v>#REF!</v>
      </c>
      <c r="K9" s="405"/>
      <c r="L9" s="408">
        <v>3</v>
      </c>
      <c r="M9" s="404"/>
      <c r="N9" s="444">
        <v>1.5</v>
      </c>
      <c r="O9" s="444"/>
      <c r="P9" s="444">
        <v>1.5</v>
      </c>
      <c r="Q9" s="444"/>
      <c r="R9" s="406">
        <f t="shared" si="2"/>
        <v>6</v>
      </c>
      <c r="S9" s="406">
        <f t="shared" si="3"/>
        <v>0</v>
      </c>
    </row>
    <row r="10" spans="1:19" ht="15.6" x14ac:dyDescent="0.25">
      <c r="A10" s="1218"/>
      <c r="B10" s="407" t="s">
        <v>25</v>
      </c>
      <c r="C10" s="400" t="e">
        <f>L10*#REF!</f>
        <v>#REF!</v>
      </c>
      <c r="D10" s="404" t="e">
        <f>M10*#REF!</f>
        <v>#REF!</v>
      </c>
      <c r="E10" s="404" t="e">
        <f>N10*#REF!</f>
        <v>#REF!</v>
      </c>
      <c r="F10" s="404" t="e">
        <f>O10*#REF!</f>
        <v>#REF!</v>
      </c>
      <c r="G10" s="404">
        <f t="shared" si="0"/>
        <v>0</v>
      </c>
      <c r="H10" s="404">
        <f t="shared" si="0"/>
        <v>0</v>
      </c>
      <c r="I10" s="404" t="e">
        <f t="shared" si="1"/>
        <v>#REF!</v>
      </c>
      <c r="J10" s="404" t="e">
        <f t="shared" si="1"/>
        <v>#REF!</v>
      </c>
      <c r="K10" s="409"/>
      <c r="L10" s="404">
        <v>3</v>
      </c>
      <c r="M10" s="404"/>
      <c r="N10" s="444">
        <v>1</v>
      </c>
      <c r="O10" s="444"/>
      <c r="P10" s="444"/>
      <c r="Q10" s="444"/>
      <c r="R10" s="406">
        <f t="shared" si="2"/>
        <v>4</v>
      </c>
      <c r="S10" s="406">
        <f t="shared" si="3"/>
        <v>0</v>
      </c>
    </row>
    <row r="11" spans="1:19" x14ac:dyDescent="0.25">
      <c r="A11" s="1218"/>
      <c r="B11" s="403" t="s">
        <v>235</v>
      </c>
      <c r="C11" s="400" t="e">
        <f>L11*#REF!</f>
        <v>#REF!</v>
      </c>
      <c r="D11" s="404" t="e">
        <f>M11*#REF!</f>
        <v>#REF!</v>
      </c>
      <c r="E11" s="404" t="e">
        <f>N11*#REF!</f>
        <v>#REF!</v>
      </c>
      <c r="F11" s="404" t="e">
        <f>O11*#REF!</f>
        <v>#REF!</v>
      </c>
      <c r="G11" s="404">
        <f t="shared" si="0"/>
        <v>0</v>
      </c>
      <c r="H11" s="404">
        <f t="shared" si="0"/>
        <v>0</v>
      </c>
      <c r="I11" s="404" t="e">
        <f t="shared" si="1"/>
        <v>#REF!</v>
      </c>
      <c r="J11" s="404" t="e">
        <f t="shared" si="1"/>
        <v>#REF!</v>
      </c>
      <c r="K11" s="405"/>
      <c r="L11" s="404">
        <v>3</v>
      </c>
      <c r="M11" s="404"/>
      <c r="N11" s="444"/>
      <c r="O11" s="444"/>
      <c r="P11" s="444"/>
      <c r="Q11" s="444"/>
      <c r="R11" s="406">
        <f t="shared" si="2"/>
        <v>3</v>
      </c>
      <c r="S11" s="406">
        <f t="shared" si="3"/>
        <v>0</v>
      </c>
    </row>
    <row r="12" spans="1:19" x14ac:dyDescent="0.25">
      <c r="A12" s="1218"/>
      <c r="B12" s="250" t="s">
        <v>4</v>
      </c>
      <c r="C12" s="400" t="e">
        <f>L12*#REF!</f>
        <v>#REF!</v>
      </c>
      <c r="D12" s="404" t="e">
        <f>M12*#REF!</f>
        <v>#REF!</v>
      </c>
      <c r="E12" s="404" t="e">
        <f>N12*#REF!</f>
        <v>#REF!</v>
      </c>
      <c r="F12" s="404" t="e">
        <f>O12*#REF!</f>
        <v>#REF!</v>
      </c>
      <c r="G12" s="404">
        <f t="shared" si="0"/>
        <v>0</v>
      </c>
      <c r="H12" s="404">
        <f t="shared" si="0"/>
        <v>0</v>
      </c>
      <c r="I12" s="404" t="e">
        <f t="shared" si="1"/>
        <v>#REF!</v>
      </c>
      <c r="J12" s="404" t="e">
        <f t="shared" si="1"/>
        <v>#REF!</v>
      </c>
      <c r="K12" s="405"/>
      <c r="L12" s="404">
        <v>4</v>
      </c>
      <c r="M12" s="404"/>
      <c r="N12" s="444">
        <v>2.5</v>
      </c>
      <c r="O12" s="444"/>
      <c r="P12" s="444">
        <v>2.5</v>
      </c>
      <c r="Q12" s="444"/>
      <c r="R12" s="406">
        <f t="shared" si="2"/>
        <v>9</v>
      </c>
      <c r="S12" s="406">
        <f t="shared" si="3"/>
        <v>0</v>
      </c>
    </row>
    <row r="13" spans="1:19" x14ac:dyDescent="0.25">
      <c r="A13" s="1218"/>
      <c r="B13" s="403" t="s">
        <v>7</v>
      </c>
      <c r="C13" s="400" t="e">
        <f>L13*#REF!</f>
        <v>#REF!</v>
      </c>
      <c r="D13" s="404" t="e">
        <f>M13*#REF!</f>
        <v>#REF!</v>
      </c>
      <c r="E13" s="404" t="e">
        <f>N13*#REF!</f>
        <v>#REF!</v>
      </c>
      <c r="F13" s="404" t="e">
        <f>O13*#REF!</f>
        <v>#REF!</v>
      </c>
      <c r="G13" s="404">
        <f t="shared" si="0"/>
        <v>0</v>
      </c>
      <c r="H13" s="404">
        <f t="shared" si="0"/>
        <v>0</v>
      </c>
      <c r="I13" s="404" t="e">
        <f t="shared" si="1"/>
        <v>#REF!</v>
      </c>
      <c r="J13" s="404" t="e">
        <f t="shared" si="1"/>
        <v>#REF!</v>
      </c>
      <c r="K13" s="411"/>
      <c r="L13" s="404"/>
      <c r="M13" s="404"/>
      <c r="N13" s="444">
        <v>1</v>
      </c>
      <c r="O13" s="444"/>
      <c r="P13" s="444">
        <v>1.5</v>
      </c>
      <c r="Q13" s="444"/>
      <c r="R13" s="406">
        <f t="shared" si="2"/>
        <v>2.5</v>
      </c>
      <c r="S13" s="406">
        <f t="shared" si="3"/>
        <v>0</v>
      </c>
    </row>
    <row r="14" spans="1:19" x14ac:dyDescent="0.25">
      <c r="A14" s="1219"/>
      <c r="B14" s="250" t="s">
        <v>384</v>
      </c>
      <c r="C14" s="400" t="e">
        <f>L14*#REF!</f>
        <v>#REF!</v>
      </c>
      <c r="D14" s="404" t="e">
        <f>M14*#REF!</f>
        <v>#REF!</v>
      </c>
      <c r="E14" s="404" t="e">
        <f>N14*#REF!</f>
        <v>#REF!</v>
      </c>
      <c r="F14" s="404" t="e">
        <f>O14*#REF!</f>
        <v>#REF!</v>
      </c>
      <c r="G14" s="404">
        <f t="shared" si="0"/>
        <v>0</v>
      </c>
      <c r="H14" s="404">
        <f t="shared" si="0"/>
        <v>0</v>
      </c>
      <c r="I14" s="404" t="e">
        <f t="shared" si="1"/>
        <v>#REF!</v>
      </c>
      <c r="J14" s="404" t="e">
        <f t="shared" si="1"/>
        <v>#REF!</v>
      </c>
      <c r="K14" s="409"/>
      <c r="L14" s="404">
        <v>1</v>
      </c>
      <c r="M14" s="404"/>
      <c r="N14" s="444">
        <v>1</v>
      </c>
      <c r="O14" s="444"/>
      <c r="P14" s="444">
        <v>1</v>
      </c>
      <c r="Q14" s="444"/>
      <c r="R14" s="406">
        <f t="shared" si="2"/>
        <v>3</v>
      </c>
      <c r="S14" s="406">
        <f t="shared" si="3"/>
        <v>0</v>
      </c>
    </row>
    <row r="15" spans="1:19" ht="26.4" x14ac:dyDescent="0.25">
      <c r="A15" s="412" t="s">
        <v>262</v>
      </c>
      <c r="B15" s="413" t="s">
        <v>263</v>
      </c>
      <c r="C15" s="414" t="e">
        <f>L15*#REF!</f>
        <v>#REF!</v>
      </c>
      <c r="D15" s="414" t="e">
        <f>M15*#REF!</f>
        <v>#REF!</v>
      </c>
      <c r="E15" s="414" t="e">
        <f>N15*#REF!</f>
        <v>#REF!</v>
      </c>
      <c r="F15" s="414" t="e">
        <f>O15*#REF!</f>
        <v>#REF!</v>
      </c>
      <c r="G15" s="414">
        <f t="shared" si="0"/>
        <v>0</v>
      </c>
      <c r="H15" s="414">
        <f t="shared" si="0"/>
        <v>0</v>
      </c>
      <c r="I15" s="414" t="e">
        <f t="shared" si="1"/>
        <v>#REF!</v>
      </c>
      <c r="J15" s="414" t="e">
        <f t="shared" si="1"/>
        <v>#REF!</v>
      </c>
      <c r="K15" s="409"/>
      <c r="L15" s="415"/>
      <c r="M15" s="415"/>
      <c r="N15" s="415"/>
      <c r="O15" s="415"/>
      <c r="P15" s="415">
        <v>0.5</v>
      </c>
      <c r="Q15" s="415"/>
      <c r="R15" s="415">
        <f t="shared" si="2"/>
        <v>0.5</v>
      </c>
      <c r="S15" s="415">
        <f t="shared" si="3"/>
        <v>0</v>
      </c>
    </row>
    <row r="16" spans="1:19" ht="26.4" x14ac:dyDescent="0.25">
      <c r="A16" s="412" t="s">
        <v>264</v>
      </c>
      <c r="B16" s="413" t="s">
        <v>265</v>
      </c>
      <c r="C16" s="414" t="e">
        <f>L16*#REF!</f>
        <v>#REF!</v>
      </c>
      <c r="D16" s="414" t="e">
        <f>M16*#REF!</f>
        <v>#REF!</v>
      </c>
      <c r="E16" s="414" t="e">
        <f>N16*#REF!</f>
        <v>#REF!</v>
      </c>
      <c r="F16" s="414" t="e">
        <f>O16*#REF!</f>
        <v>#REF!</v>
      </c>
      <c r="G16" s="414">
        <f t="shared" si="0"/>
        <v>0</v>
      </c>
      <c r="H16" s="414">
        <f t="shared" si="0"/>
        <v>0</v>
      </c>
      <c r="I16" s="414" t="e">
        <f t="shared" si="1"/>
        <v>#REF!</v>
      </c>
      <c r="J16" s="414" t="e">
        <f t="shared" si="1"/>
        <v>#REF!</v>
      </c>
      <c r="K16" s="409"/>
      <c r="L16" s="415"/>
      <c r="M16" s="415"/>
      <c r="N16" s="415"/>
      <c r="O16" s="415"/>
      <c r="P16" s="415">
        <v>2</v>
      </c>
      <c r="Q16" s="415"/>
      <c r="R16" s="415">
        <f t="shared" si="2"/>
        <v>2</v>
      </c>
      <c r="S16" s="415">
        <f t="shared" si="3"/>
        <v>0</v>
      </c>
    </row>
    <row r="17" spans="1:19" ht="31.5" customHeight="1" x14ac:dyDescent="0.25">
      <c r="A17" s="414" t="s">
        <v>512</v>
      </c>
      <c r="B17" s="416" t="s">
        <v>267</v>
      </c>
      <c r="C17" s="414" t="e">
        <f>L17*#REF!</f>
        <v>#VALUE!</v>
      </c>
      <c r="D17" s="414" t="e">
        <f>M17*#REF!</f>
        <v>#REF!</v>
      </c>
      <c r="E17" s="414" t="e">
        <f>N17*#REF!</f>
        <v>#REF!</v>
      </c>
      <c r="F17" s="414" t="e">
        <f>O17*#REF!</f>
        <v>#REF!</v>
      </c>
      <c r="G17" s="414">
        <f t="shared" si="0"/>
        <v>0</v>
      </c>
      <c r="H17" s="414">
        <f t="shared" si="0"/>
        <v>0</v>
      </c>
      <c r="I17" s="414" t="e">
        <f t="shared" si="1"/>
        <v>#VALUE!</v>
      </c>
      <c r="J17" s="414" t="e">
        <f t="shared" si="1"/>
        <v>#REF!</v>
      </c>
      <c r="K17" s="409"/>
      <c r="L17" s="415" t="s">
        <v>530</v>
      </c>
      <c r="M17" s="415">
        <v>1</v>
      </c>
      <c r="N17" s="415">
        <v>1</v>
      </c>
      <c r="O17" s="415"/>
      <c r="P17" s="415">
        <v>1</v>
      </c>
      <c r="Q17" s="415">
        <v>0.5</v>
      </c>
      <c r="R17" s="415">
        <v>4.5</v>
      </c>
      <c r="S17" s="415">
        <f t="shared" si="3"/>
        <v>1.5</v>
      </c>
    </row>
    <row r="18" spans="1:19" ht="24" customHeight="1" x14ac:dyDescent="0.25">
      <c r="A18" s="414" t="s">
        <v>446</v>
      </c>
      <c r="B18" s="416" t="s">
        <v>447</v>
      </c>
      <c r="C18" s="414" t="e">
        <f>L18*#REF!</f>
        <v>#VALUE!</v>
      </c>
      <c r="D18" s="414" t="e">
        <f>M18*#REF!</f>
        <v>#REF!</v>
      </c>
      <c r="E18" s="414" t="e">
        <f>N18*#REF!</f>
        <v>#REF!</v>
      </c>
      <c r="F18" s="414" t="e">
        <f>O18*#REF!</f>
        <v>#REF!</v>
      </c>
      <c r="G18" s="414">
        <f t="shared" si="0"/>
        <v>0</v>
      </c>
      <c r="H18" s="414">
        <f t="shared" si="0"/>
        <v>0</v>
      </c>
      <c r="I18" s="414" t="e">
        <f t="shared" si="1"/>
        <v>#VALUE!</v>
      </c>
      <c r="J18" s="414" t="e">
        <f t="shared" si="1"/>
        <v>#REF!</v>
      </c>
      <c r="K18" s="409"/>
      <c r="L18" s="415" t="s">
        <v>532</v>
      </c>
      <c r="M18" s="415"/>
      <c r="N18" s="415">
        <v>1</v>
      </c>
      <c r="O18" s="415"/>
      <c r="P18" s="415">
        <v>1</v>
      </c>
      <c r="Q18" s="415"/>
      <c r="R18" s="415">
        <v>4</v>
      </c>
      <c r="S18" s="415">
        <f t="shared" si="3"/>
        <v>0</v>
      </c>
    </row>
    <row r="19" spans="1:19" ht="15.75" customHeight="1" x14ac:dyDescent="0.25">
      <c r="A19" s="1220" t="s">
        <v>449</v>
      </c>
      <c r="B19" s="416" t="s">
        <v>513</v>
      </c>
      <c r="C19" s="414" t="e">
        <f>L19*#REF!</f>
        <v>#REF!</v>
      </c>
      <c r="D19" s="414" t="e">
        <f>M19*#REF!</f>
        <v>#REF!</v>
      </c>
      <c r="E19" s="414" t="e">
        <f>N19*#REF!</f>
        <v>#REF!</v>
      </c>
      <c r="F19" s="414" t="e">
        <f>O19*#REF!</f>
        <v>#REF!</v>
      </c>
      <c r="G19" s="414">
        <f t="shared" si="0"/>
        <v>0</v>
      </c>
      <c r="H19" s="414">
        <f t="shared" si="0"/>
        <v>0</v>
      </c>
      <c r="I19" s="414" t="e">
        <f t="shared" si="1"/>
        <v>#REF!</v>
      </c>
      <c r="J19" s="414" t="e">
        <f t="shared" si="1"/>
        <v>#REF!</v>
      </c>
      <c r="K19" s="409"/>
      <c r="L19" s="415">
        <v>0.5</v>
      </c>
      <c r="M19" s="415"/>
      <c r="N19" s="415"/>
      <c r="O19" s="415"/>
      <c r="P19" s="415"/>
      <c r="Q19" s="415"/>
      <c r="R19" s="415">
        <f t="shared" si="2"/>
        <v>0.5</v>
      </c>
      <c r="S19" s="415">
        <f t="shared" si="3"/>
        <v>0</v>
      </c>
    </row>
    <row r="20" spans="1:19" ht="15" x14ac:dyDescent="0.25">
      <c r="A20" s="1220"/>
      <c r="B20" s="416" t="s">
        <v>451</v>
      </c>
      <c r="C20" s="414" t="e">
        <f>L20*#REF!</f>
        <v>#REF!</v>
      </c>
      <c r="D20" s="414" t="e">
        <f>M20*#REF!</f>
        <v>#REF!</v>
      </c>
      <c r="E20" s="414" t="e">
        <f>N20*#REF!</f>
        <v>#REF!</v>
      </c>
      <c r="F20" s="414" t="e">
        <f>O20*#REF!</f>
        <v>#REF!</v>
      </c>
      <c r="G20" s="414">
        <f t="shared" si="0"/>
        <v>0</v>
      </c>
      <c r="H20" s="414">
        <f t="shared" si="0"/>
        <v>0</v>
      </c>
      <c r="I20" s="414" t="e">
        <f t="shared" si="1"/>
        <v>#REF!</v>
      </c>
      <c r="J20" s="414" t="e">
        <f t="shared" si="1"/>
        <v>#REF!</v>
      </c>
      <c r="K20" s="409"/>
      <c r="L20" s="415"/>
      <c r="M20" s="415"/>
      <c r="N20" s="415">
        <v>0.5</v>
      </c>
      <c r="O20" s="415"/>
      <c r="P20" s="415"/>
      <c r="Q20" s="415"/>
      <c r="R20" s="415">
        <f t="shared" si="2"/>
        <v>0.5</v>
      </c>
      <c r="S20" s="415">
        <f t="shared" si="3"/>
        <v>0</v>
      </c>
    </row>
    <row r="21" spans="1:19" s="399" customFormat="1" ht="30" x14ac:dyDescent="0.25">
      <c r="A21" s="419" t="s">
        <v>521</v>
      </c>
      <c r="B21" s="420" t="s">
        <v>534</v>
      </c>
      <c r="C21" s="419" t="e">
        <f>L21*#REF!</f>
        <v>#VALUE!</v>
      </c>
      <c r="D21" s="419" t="e">
        <f>M21*#REF!</f>
        <v>#REF!</v>
      </c>
      <c r="E21" s="419" t="e">
        <f>N21*#REF!</f>
        <v>#REF!</v>
      </c>
      <c r="F21" s="419" t="e">
        <f>O21*#REF!</f>
        <v>#REF!</v>
      </c>
      <c r="G21" s="419">
        <f t="shared" si="0"/>
        <v>0</v>
      </c>
      <c r="H21" s="419">
        <f t="shared" si="0"/>
        <v>0</v>
      </c>
      <c r="I21" s="419" t="e">
        <f t="shared" si="1"/>
        <v>#VALUE!</v>
      </c>
      <c r="J21" s="419" t="e">
        <f t="shared" si="1"/>
        <v>#REF!</v>
      </c>
      <c r="K21" s="409"/>
      <c r="L21" s="421" t="s">
        <v>533</v>
      </c>
      <c r="M21" s="421"/>
      <c r="N21" s="448">
        <v>1</v>
      </c>
      <c r="O21" s="448"/>
      <c r="P21" s="448"/>
      <c r="Q21" s="448"/>
      <c r="R21" s="406">
        <v>2.5</v>
      </c>
      <c r="S21" s="406">
        <f t="shared" si="3"/>
        <v>0</v>
      </c>
    </row>
    <row r="22" spans="1:19" ht="15" x14ac:dyDescent="0.25">
      <c r="A22" s="1221" t="s">
        <v>522</v>
      </c>
      <c r="B22" s="452" t="s">
        <v>523</v>
      </c>
      <c r="C22" s="423" t="e">
        <f>L22*#REF!</f>
        <v>#REF!</v>
      </c>
      <c r="D22" s="404" t="e">
        <f>M22*#REF!</f>
        <v>#REF!</v>
      </c>
      <c r="E22" s="404" t="e">
        <f>N22*#REF!</f>
        <v>#REF!</v>
      </c>
      <c r="F22" s="404" t="e">
        <f>O22*#REF!</f>
        <v>#REF!</v>
      </c>
      <c r="G22" s="404">
        <f t="shared" si="0"/>
        <v>0</v>
      </c>
      <c r="H22" s="404">
        <f t="shared" si="0"/>
        <v>0</v>
      </c>
      <c r="I22" s="404" t="e">
        <f t="shared" si="1"/>
        <v>#REF!</v>
      </c>
      <c r="J22" s="419" t="e">
        <f t="shared" si="1"/>
        <v>#REF!</v>
      </c>
      <c r="K22" s="395"/>
      <c r="L22" s="404">
        <v>4.5</v>
      </c>
      <c r="M22" s="404"/>
      <c r="N22" s="444"/>
      <c r="O22" s="444"/>
      <c r="P22" s="444"/>
      <c r="Q22" s="444"/>
      <c r="R22" s="406">
        <f t="shared" si="2"/>
        <v>4.5</v>
      </c>
      <c r="S22" s="406">
        <f t="shared" si="3"/>
        <v>0</v>
      </c>
    </row>
    <row r="23" spans="1:19" ht="15" x14ac:dyDescent="0.25">
      <c r="A23" s="1221"/>
      <c r="B23" s="452" t="s">
        <v>527</v>
      </c>
      <c r="C23" s="423" t="e">
        <f>L23*#REF!</f>
        <v>#REF!</v>
      </c>
      <c r="D23" s="404" t="e">
        <f>M23*#REF!</f>
        <v>#REF!</v>
      </c>
      <c r="E23" s="404" t="e">
        <f>N23*#REF!</f>
        <v>#REF!</v>
      </c>
      <c r="F23" s="404" t="e">
        <f>O23*#REF!</f>
        <v>#REF!</v>
      </c>
      <c r="G23" s="404">
        <f t="shared" si="0"/>
        <v>0</v>
      </c>
      <c r="H23" s="404">
        <f t="shared" si="0"/>
        <v>0</v>
      </c>
      <c r="I23" s="404" t="e">
        <f t="shared" si="1"/>
        <v>#REF!</v>
      </c>
      <c r="J23" s="419" t="e">
        <f t="shared" si="1"/>
        <v>#REF!</v>
      </c>
      <c r="K23" s="395"/>
      <c r="L23" s="404"/>
      <c r="M23" s="404">
        <v>5</v>
      </c>
      <c r="N23" s="444"/>
      <c r="O23" s="444">
        <v>2</v>
      </c>
      <c r="P23" s="444"/>
      <c r="Q23" s="444">
        <v>2</v>
      </c>
      <c r="R23" s="406">
        <f t="shared" si="2"/>
        <v>0</v>
      </c>
      <c r="S23" s="406">
        <v>9</v>
      </c>
    </row>
    <row r="24" spans="1:19" ht="15" x14ac:dyDescent="0.25">
      <c r="A24" s="1221"/>
      <c r="B24" s="452" t="s">
        <v>528</v>
      </c>
      <c r="C24" s="423" t="e">
        <f>L24*#REF!</f>
        <v>#REF!</v>
      </c>
      <c r="D24" s="404" t="e">
        <f>M24*#REF!</f>
        <v>#REF!</v>
      </c>
      <c r="E24" s="404" t="e">
        <f>N24*#REF!</f>
        <v>#REF!</v>
      </c>
      <c r="F24" s="404" t="e">
        <f>O24*#REF!</f>
        <v>#REF!</v>
      </c>
      <c r="G24" s="404">
        <f t="shared" ref="G24:H26" si="4">P24*$S$4</f>
        <v>0</v>
      </c>
      <c r="H24" s="404">
        <f t="shared" si="4"/>
        <v>0</v>
      </c>
      <c r="I24" s="404" t="e">
        <f t="shared" si="1"/>
        <v>#REF!</v>
      </c>
      <c r="J24" s="404" t="e">
        <f t="shared" si="1"/>
        <v>#REF!</v>
      </c>
      <c r="K24" s="395"/>
      <c r="L24" s="404"/>
      <c r="M24" s="404"/>
      <c r="N24" s="444"/>
      <c r="O24" s="444">
        <v>15.5</v>
      </c>
      <c r="P24" s="444"/>
      <c r="Q24" s="444"/>
      <c r="R24" s="406">
        <f t="shared" si="2"/>
        <v>0</v>
      </c>
      <c r="S24" s="406">
        <f t="shared" si="3"/>
        <v>15.5</v>
      </c>
    </row>
    <row r="25" spans="1:19" ht="17.25" customHeight="1" x14ac:dyDescent="0.25">
      <c r="A25" s="1221" t="s">
        <v>524</v>
      </c>
      <c r="B25" s="422" t="s">
        <v>525</v>
      </c>
      <c r="C25" s="423" t="e">
        <f>L25*#REF!</f>
        <v>#REF!</v>
      </c>
      <c r="D25" s="404" t="e">
        <f>M25*#REF!</f>
        <v>#REF!</v>
      </c>
      <c r="E25" s="404" t="e">
        <f>N25*#REF!</f>
        <v>#REF!</v>
      </c>
      <c r="F25" s="404" t="e">
        <f>O25*#REF!</f>
        <v>#REF!</v>
      </c>
      <c r="G25" s="404">
        <f t="shared" si="4"/>
        <v>0</v>
      </c>
      <c r="H25" s="404">
        <f t="shared" si="4"/>
        <v>0</v>
      </c>
      <c r="I25" s="404" t="e">
        <f>SUM(C25,E25,G25)</f>
        <v>#REF!</v>
      </c>
      <c r="J25" s="404" t="e">
        <f>SUM(D25,F25,H25)</f>
        <v>#REF!</v>
      </c>
      <c r="K25" s="395"/>
      <c r="L25" s="404"/>
      <c r="M25" s="404"/>
      <c r="N25" s="444">
        <v>2</v>
      </c>
      <c r="O25" s="444"/>
      <c r="P25" s="444">
        <v>1</v>
      </c>
      <c r="Q25" s="444"/>
      <c r="R25" s="406">
        <f t="shared" si="2"/>
        <v>3</v>
      </c>
      <c r="S25" s="406">
        <f t="shared" si="3"/>
        <v>0</v>
      </c>
    </row>
    <row r="26" spans="1:19" ht="17.25" customHeight="1" x14ac:dyDescent="0.25">
      <c r="A26" s="1221"/>
      <c r="B26" s="422" t="s">
        <v>526</v>
      </c>
      <c r="C26" s="423" t="e">
        <f>L26*#REF!</f>
        <v>#REF!</v>
      </c>
      <c r="D26" s="404" t="e">
        <f>M26*#REF!</f>
        <v>#REF!</v>
      </c>
      <c r="E26" s="404" t="e">
        <f>N26*#REF!</f>
        <v>#REF!</v>
      </c>
      <c r="F26" s="404" t="e">
        <f>O26*#REF!</f>
        <v>#REF!</v>
      </c>
      <c r="G26" s="404">
        <f t="shared" si="4"/>
        <v>0</v>
      </c>
      <c r="H26" s="404">
        <f>Q26*$S$4</f>
        <v>0</v>
      </c>
      <c r="I26" s="404" t="e">
        <f>SUM(C26,E26,G26)</f>
        <v>#REF!</v>
      </c>
      <c r="J26" s="404" t="e">
        <f>SUM(D26,F26,H26)</f>
        <v>#REF!</v>
      </c>
      <c r="K26" s="395"/>
      <c r="L26" s="404"/>
      <c r="M26" s="404"/>
      <c r="N26" s="444"/>
      <c r="O26" s="444">
        <v>2</v>
      </c>
      <c r="P26" s="444"/>
      <c r="Q26" s="444">
        <v>17.5</v>
      </c>
      <c r="R26" s="406">
        <f t="shared" si="2"/>
        <v>0</v>
      </c>
      <c r="S26" s="406">
        <f>SUM(M26,O26,Q26)</f>
        <v>19.5</v>
      </c>
    </row>
    <row r="27" spans="1:19" ht="15.6" x14ac:dyDescent="0.25">
      <c r="A27" s="424" t="s">
        <v>396</v>
      </c>
      <c r="B27" s="425"/>
      <c r="C27" s="426"/>
      <c r="D27" s="406">
        <v>140</v>
      </c>
      <c r="E27" s="406"/>
      <c r="F27" s="406">
        <v>140</v>
      </c>
      <c r="G27" s="406"/>
      <c r="H27" s="406"/>
      <c r="I27" s="406"/>
      <c r="J27" s="406">
        <f>SUM(C27:I27)</f>
        <v>280</v>
      </c>
      <c r="L27" s="428"/>
      <c r="M27" s="404">
        <v>140</v>
      </c>
      <c r="N27" s="444"/>
      <c r="O27" s="444">
        <v>140</v>
      </c>
      <c r="P27" s="444"/>
      <c r="Q27" s="444"/>
      <c r="R27" s="406">
        <f t="shared" si="2"/>
        <v>0</v>
      </c>
      <c r="S27" s="406">
        <f t="shared" si="3"/>
        <v>280</v>
      </c>
    </row>
    <row r="28" spans="1:19" ht="15.6" x14ac:dyDescent="0.25">
      <c r="A28" s="406" t="s">
        <v>375</v>
      </c>
      <c r="B28" s="425"/>
      <c r="C28" s="429"/>
      <c r="D28" s="427"/>
      <c r="E28" s="427"/>
      <c r="F28" s="427"/>
      <c r="G28" s="427"/>
      <c r="H28" s="427"/>
      <c r="I28" s="427"/>
      <c r="J28" s="427"/>
      <c r="L28" s="613">
        <v>28</v>
      </c>
      <c r="M28" s="613">
        <v>7</v>
      </c>
      <c r="N28" s="612">
        <f>SUM(N7:N26)</f>
        <v>16.5</v>
      </c>
      <c r="O28" s="612">
        <f>SUM(O7:O26)</f>
        <v>19.5</v>
      </c>
      <c r="P28" s="612">
        <f>SUM(P7:P26)</f>
        <v>15</v>
      </c>
      <c r="Q28" s="612">
        <f>SUM(Q7:Q26)</f>
        <v>20</v>
      </c>
      <c r="R28" s="1232" t="s">
        <v>397</v>
      </c>
      <c r="S28" s="1233"/>
    </row>
    <row r="29" spans="1:19" ht="15.6" x14ac:dyDescent="0.25">
      <c r="A29" s="431"/>
      <c r="B29" s="432"/>
      <c r="C29" s="433"/>
      <c r="D29" s="434"/>
      <c r="E29" s="434"/>
      <c r="F29" s="434"/>
      <c r="G29" s="434"/>
      <c r="H29" s="434"/>
      <c r="I29" s="434"/>
      <c r="J29" s="434"/>
      <c r="L29" s="1223">
        <f>SUM(L28:M28)</f>
        <v>35</v>
      </c>
      <c r="M29" s="1223"/>
      <c r="N29" s="1225">
        <f>SUM(N28:O28)</f>
        <v>36</v>
      </c>
      <c r="O29" s="1225"/>
      <c r="P29" s="1257">
        <f>SUM(P28:Q28)</f>
        <v>35</v>
      </c>
      <c r="Q29" s="1258"/>
      <c r="R29" s="1226">
        <f>AVERAGE(L29:Q29)</f>
        <v>35.333333333333336</v>
      </c>
      <c r="S29" s="1227"/>
    </row>
    <row r="30" spans="1:19" ht="15.6" x14ac:dyDescent="0.25">
      <c r="A30" s="431"/>
      <c r="B30" s="432"/>
      <c r="C30" s="433"/>
      <c r="D30" s="434"/>
      <c r="E30" s="434"/>
      <c r="F30" s="434"/>
      <c r="G30" s="434"/>
      <c r="H30" s="434"/>
      <c r="I30" s="434"/>
      <c r="J30" s="434"/>
      <c r="L30" s="434"/>
      <c r="M30" s="434"/>
      <c r="N30" s="434"/>
      <c r="O30" s="434"/>
      <c r="P30" s="434"/>
      <c r="Q30" s="434"/>
      <c r="R30" s="434"/>
      <c r="S30" s="434"/>
    </row>
  </sheetData>
  <mergeCells count="22">
    <mergeCell ref="B1:S1"/>
    <mergeCell ref="B2:S2"/>
    <mergeCell ref="A3:S3"/>
    <mergeCell ref="A4:S4"/>
    <mergeCell ref="R28:S28"/>
    <mergeCell ref="A5:B6"/>
    <mergeCell ref="C5:D5"/>
    <mergeCell ref="E5:F5"/>
    <mergeCell ref="G5:H5"/>
    <mergeCell ref="I5:J5"/>
    <mergeCell ref="L5:M5"/>
    <mergeCell ref="N5:O5"/>
    <mergeCell ref="P5:Q5"/>
    <mergeCell ref="R5:S5"/>
    <mergeCell ref="A7:A14"/>
    <mergeCell ref="A19:A20"/>
    <mergeCell ref="R29:S29"/>
    <mergeCell ref="A22:A24"/>
    <mergeCell ref="A25:A26"/>
    <mergeCell ref="L29:M29"/>
    <mergeCell ref="N29:O29"/>
    <mergeCell ref="P29:Q29"/>
  </mergeCells>
  <printOptions horizontalCentered="1" verticalCentered="1"/>
  <pageMargins left="0.51181102362204722" right="0.51181102362204722" top="0.35433070866141736" bottom="0.55118110236220474" header="0.31496062992125984" footer="0.31496062992125984"/>
  <pageSetup paperSize="9" orientation="landscape" horizontalDpi="4294967293" verticalDpi="0" r:id="rId1"/>
  <headerFooter>
    <oddFooter>&amp;A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workbookViewId="0">
      <selection activeCell="W11" sqref="W11"/>
    </sheetView>
  </sheetViews>
  <sheetFormatPr defaultColWidth="9.109375" defaultRowHeight="13.2" x14ac:dyDescent="0.25"/>
  <cols>
    <col min="1" max="1" width="30.109375" style="395" customWidth="1"/>
    <col min="2" max="2" width="45.33203125" style="396" bestFit="1" customWidth="1"/>
    <col min="3" max="3" width="8.33203125" style="397" hidden="1" customWidth="1"/>
    <col min="4" max="10" width="9.109375" style="398" hidden="1" customWidth="1"/>
    <col min="11" max="11" width="3.109375" style="398" customWidth="1"/>
    <col min="12" max="19" width="6.5546875" style="398" customWidth="1"/>
    <col min="20" max="16384" width="9.109375" style="398"/>
  </cols>
  <sheetData>
    <row r="1" spans="1:19" ht="17.399999999999999" x14ac:dyDescent="0.3">
      <c r="A1" s="517" t="s">
        <v>598</v>
      </c>
      <c r="B1" s="919" t="s">
        <v>581</v>
      </c>
      <c r="C1" s="919"/>
      <c r="D1" s="919"/>
      <c r="E1" s="919"/>
      <c r="F1" s="919"/>
      <c r="G1" s="919"/>
      <c r="H1" s="919"/>
      <c r="I1" s="919"/>
      <c r="J1" s="919"/>
      <c r="K1" s="919"/>
      <c r="L1" s="919"/>
      <c r="M1" s="919"/>
      <c r="N1" s="919"/>
      <c r="O1" s="919"/>
      <c r="P1" s="919"/>
      <c r="Q1" s="919"/>
      <c r="R1" s="919"/>
      <c r="S1" s="919"/>
    </row>
    <row r="2" spans="1:19" ht="17.399999999999999" x14ac:dyDescent="0.3">
      <c r="A2" s="517"/>
      <c r="B2" s="924" t="s">
        <v>591</v>
      </c>
      <c r="C2" s="925"/>
      <c r="D2" s="925"/>
      <c r="E2" s="925"/>
      <c r="F2" s="925"/>
      <c r="G2" s="925"/>
      <c r="H2" s="925"/>
      <c r="I2" s="925"/>
      <c r="J2" s="925"/>
      <c r="K2" s="925"/>
      <c r="L2" s="925"/>
      <c r="M2" s="925"/>
      <c r="N2" s="925"/>
      <c r="O2" s="925"/>
      <c r="P2" s="925"/>
      <c r="Q2" s="925"/>
      <c r="R2" s="925"/>
      <c r="S2" s="926"/>
    </row>
    <row r="3" spans="1:19" ht="17.399999999999999" x14ac:dyDescent="0.3">
      <c r="A3" s="874" t="s">
        <v>599</v>
      </c>
      <c r="B3" s="874"/>
      <c r="C3" s="874"/>
      <c r="D3" s="874"/>
      <c r="E3" s="874"/>
      <c r="F3" s="874"/>
      <c r="G3" s="874"/>
      <c r="H3" s="874"/>
      <c r="I3" s="874"/>
      <c r="J3" s="874"/>
      <c r="K3" s="874"/>
      <c r="L3" s="874"/>
      <c r="M3" s="874"/>
      <c r="N3" s="874"/>
      <c r="O3" s="874"/>
      <c r="P3" s="874"/>
      <c r="Q3" s="874"/>
      <c r="R3" s="874"/>
      <c r="S3" s="874"/>
    </row>
    <row r="4" spans="1:19" ht="15.6" x14ac:dyDescent="0.25">
      <c r="A4" s="1222" t="s">
        <v>600</v>
      </c>
      <c r="B4" s="1222"/>
      <c r="C4" s="1222"/>
      <c r="D4" s="1222"/>
      <c r="E4" s="1222"/>
      <c r="F4" s="1222"/>
      <c r="G4" s="1222"/>
      <c r="H4" s="1222"/>
      <c r="I4" s="1222"/>
      <c r="J4" s="1222"/>
      <c r="K4" s="1222"/>
      <c r="L4" s="1222"/>
      <c r="M4" s="1222"/>
      <c r="N4" s="1222"/>
      <c r="O4" s="1222"/>
      <c r="P4" s="1222"/>
      <c r="Q4" s="1222"/>
      <c r="R4" s="1222"/>
      <c r="S4" s="1222"/>
    </row>
    <row r="5" spans="1:19" ht="15" customHeight="1" x14ac:dyDescent="0.25">
      <c r="A5" s="1234" t="s">
        <v>378</v>
      </c>
      <c r="B5" s="1235"/>
      <c r="C5" s="1215" t="s">
        <v>90</v>
      </c>
      <c r="D5" s="1216"/>
      <c r="E5" s="1215" t="s">
        <v>89</v>
      </c>
      <c r="F5" s="1216"/>
      <c r="G5" s="1215" t="s">
        <v>91</v>
      </c>
      <c r="H5" s="1216"/>
      <c r="I5" s="1216" t="s">
        <v>13</v>
      </c>
      <c r="J5" s="1216"/>
      <c r="K5" s="399"/>
      <c r="L5" s="1215" t="s">
        <v>90</v>
      </c>
      <c r="M5" s="1216"/>
      <c r="N5" s="1228" t="s">
        <v>89</v>
      </c>
      <c r="O5" s="1229"/>
      <c r="P5" s="1230" t="s">
        <v>91</v>
      </c>
      <c r="Q5" s="1231"/>
      <c r="R5" s="1216" t="s">
        <v>13</v>
      </c>
      <c r="S5" s="1216"/>
    </row>
    <row r="6" spans="1:19" x14ac:dyDescent="0.25">
      <c r="A6" s="1236"/>
      <c r="B6" s="1237"/>
      <c r="C6" s="400" t="s">
        <v>106</v>
      </c>
      <c r="D6" s="401" t="s">
        <v>107</v>
      </c>
      <c r="E6" s="400" t="s">
        <v>106</v>
      </c>
      <c r="F6" s="401" t="s">
        <v>107</v>
      </c>
      <c r="G6" s="400" t="s">
        <v>106</v>
      </c>
      <c r="H6" s="401" t="s">
        <v>107</v>
      </c>
      <c r="I6" s="400" t="s">
        <v>106</v>
      </c>
      <c r="J6" s="401" t="s">
        <v>107</v>
      </c>
      <c r="K6" s="402"/>
      <c r="L6" s="400" t="s">
        <v>379</v>
      </c>
      <c r="M6" s="401" t="s">
        <v>380</v>
      </c>
      <c r="N6" s="475" t="s">
        <v>379</v>
      </c>
      <c r="O6" s="476" t="s">
        <v>380</v>
      </c>
      <c r="P6" s="442" t="s">
        <v>379</v>
      </c>
      <c r="Q6" s="443" t="s">
        <v>380</v>
      </c>
      <c r="R6" s="400" t="s">
        <v>379</v>
      </c>
      <c r="S6" s="401" t="s">
        <v>380</v>
      </c>
    </row>
    <row r="7" spans="1:19" x14ac:dyDescent="0.25">
      <c r="A7" s="1217" t="s">
        <v>381</v>
      </c>
      <c r="B7" s="403" t="s">
        <v>511</v>
      </c>
      <c r="C7" s="400" t="e">
        <f>#REF!*#REF!</f>
        <v>#REF!</v>
      </c>
      <c r="D7" s="404" t="e">
        <f>#REF!*#REF!</f>
        <v>#REF!</v>
      </c>
      <c r="E7" s="404" t="e">
        <f>#REF!*#REF!</f>
        <v>#REF!</v>
      </c>
      <c r="F7" s="404" t="e">
        <f>#REF!*#REF!</f>
        <v>#REF!</v>
      </c>
      <c r="G7" s="404" t="e">
        <f>#REF!*#REF!</f>
        <v>#REF!</v>
      </c>
      <c r="H7" s="404" t="e">
        <f>#REF!*#REF!</f>
        <v>#REF!</v>
      </c>
      <c r="I7" s="404" t="e">
        <f t="shared" ref="I7:I25" si="0">SUM(C7,E7,G7)</f>
        <v>#REF!</v>
      </c>
      <c r="J7" s="404" t="e">
        <f t="shared" ref="J7:J25" si="1">SUM(D7,F7,H7)</f>
        <v>#REF!</v>
      </c>
      <c r="K7" s="405"/>
      <c r="L7" s="404">
        <v>2</v>
      </c>
      <c r="M7" s="404"/>
      <c r="N7" s="477">
        <v>1</v>
      </c>
      <c r="O7" s="477"/>
      <c r="P7" s="444"/>
      <c r="Q7" s="444"/>
      <c r="R7" s="458">
        <f t="shared" ref="R7:R26" si="2">L7+N7+P7</f>
        <v>3</v>
      </c>
      <c r="S7" s="458">
        <f t="shared" ref="S7:S26" si="3">SUM(M7,O7,Q7)</f>
        <v>0</v>
      </c>
    </row>
    <row r="8" spans="1:19" ht="15.6" x14ac:dyDescent="0.25">
      <c r="A8" s="1218"/>
      <c r="B8" s="407" t="s">
        <v>383</v>
      </c>
      <c r="C8" s="400" t="e">
        <f>#REF!*#REF!</f>
        <v>#REF!</v>
      </c>
      <c r="D8" s="404" t="e">
        <f>#REF!*#REF!</f>
        <v>#REF!</v>
      </c>
      <c r="E8" s="404" t="e">
        <f>#REF!*#REF!</f>
        <v>#REF!</v>
      </c>
      <c r="F8" s="404" t="e">
        <f>#REF!*#REF!</f>
        <v>#REF!</v>
      </c>
      <c r="G8" s="404" t="e">
        <f>#REF!*#REF!</f>
        <v>#REF!</v>
      </c>
      <c r="H8" s="404" t="e">
        <f>#REF!*#REF!</f>
        <v>#REF!</v>
      </c>
      <c r="I8" s="404" t="e">
        <f t="shared" si="0"/>
        <v>#REF!</v>
      </c>
      <c r="J8" s="404" t="e">
        <f t="shared" si="1"/>
        <v>#REF!</v>
      </c>
      <c r="K8" s="405"/>
      <c r="L8" s="408">
        <v>2</v>
      </c>
      <c r="M8" s="404"/>
      <c r="N8" s="478">
        <v>3</v>
      </c>
      <c r="O8" s="477"/>
      <c r="P8" s="446">
        <v>3</v>
      </c>
      <c r="Q8" s="444"/>
      <c r="R8" s="458">
        <f t="shared" si="2"/>
        <v>8</v>
      </c>
      <c r="S8" s="458">
        <f t="shared" si="3"/>
        <v>0</v>
      </c>
    </row>
    <row r="9" spans="1:19" ht="15.6" x14ac:dyDescent="0.25">
      <c r="A9" s="1218"/>
      <c r="B9" s="407" t="s">
        <v>19</v>
      </c>
      <c r="C9" s="400" t="e">
        <f>#REF!*#REF!</f>
        <v>#REF!</v>
      </c>
      <c r="D9" s="404" t="e">
        <f>#REF!*#REF!</f>
        <v>#REF!</v>
      </c>
      <c r="E9" s="404" t="e">
        <f>#REF!*#REF!</f>
        <v>#REF!</v>
      </c>
      <c r="F9" s="404" t="e">
        <f>#REF!*#REF!</f>
        <v>#REF!</v>
      </c>
      <c r="G9" s="404" t="e">
        <f>#REF!*#REF!</f>
        <v>#REF!</v>
      </c>
      <c r="H9" s="404" t="e">
        <f>#REF!*#REF!</f>
        <v>#REF!</v>
      </c>
      <c r="I9" s="404" t="e">
        <f t="shared" si="0"/>
        <v>#REF!</v>
      </c>
      <c r="J9" s="404" t="e">
        <f t="shared" si="1"/>
        <v>#REF!</v>
      </c>
      <c r="K9" s="405"/>
      <c r="L9" s="460">
        <v>3</v>
      </c>
      <c r="M9" s="404"/>
      <c r="N9" s="478">
        <v>1.5</v>
      </c>
      <c r="O9" s="477"/>
      <c r="P9" s="446">
        <v>1.5</v>
      </c>
      <c r="Q9" s="444"/>
      <c r="R9" s="458">
        <f t="shared" si="2"/>
        <v>6</v>
      </c>
      <c r="S9" s="458">
        <f t="shared" si="3"/>
        <v>0</v>
      </c>
    </row>
    <row r="10" spans="1:19" ht="15.6" x14ac:dyDescent="0.25">
      <c r="A10" s="1218"/>
      <c r="B10" s="407" t="s">
        <v>25</v>
      </c>
      <c r="C10" s="400" t="e">
        <f>#REF!*#REF!</f>
        <v>#REF!</v>
      </c>
      <c r="D10" s="404" t="e">
        <f>#REF!*#REF!</f>
        <v>#REF!</v>
      </c>
      <c r="E10" s="404" t="e">
        <f>#REF!*#REF!</f>
        <v>#REF!</v>
      </c>
      <c r="F10" s="404" t="e">
        <f>#REF!*#REF!</f>
        <v>#REF!</v>
      </c>
      <c r="G10" s="404" t="e">
        <f>#REF!*#REF!</f>
        <v>#REF!</v>
      </c>
      <c r="H10" s="404" t="e">
        <f>#REF!*#REF!</f>
        <v>#REF!</v>
      </c>
      <c r="I10" s="404" t="e">
        <f t="shared" si="0"/>
        <v>#REF!</v>
      </c>
      <c r="J10" s="404" t="e">
        <f t="shared" si="1"/>
        <v>#REF!</v>
      </c>
      <c r="K10" s="409"/>
      <c r="L10" s="410">
        <v>3</v>
      </c>
      <c r="M10" s="404"/>
      <c r="N10" s="477">
        <v>1</v>
      </c>
      <c r="O10" s="477"/>
      <c r="P10" s="444"/>
      <c r="Q10" s="444"/>
      <c r="R10" s="458">
        <f t="shared" si="2"/>
        <v>4</v>
      </c>
      <c r="S10" s="458">
        <f t="shared" si="3"/>
        <v>0</v>
      </c>
    </row>
    <row r="11" spans="1:19" x14ac:dyDescent="0.25">
      <c r="A11" s="1218"/>
      <c r="B11" s="403" t="s">
        <v>235</v>
      </c>
      <c r="C11" s="400" t="e">
        <f>#REF!*#REF!</f>
        <v>#REF!</v>
      </c>
      <c r="D11" s="404" t="e">
        <f>#REF!*#REF!</f>
        <v>#REF!</v>
      </c>
      <c r="E11" s="404" t="e">
        <f>#REF!*#REF!</f>
        <v>#REF!</v>
      </c>
      <c r="F11" s="404" t="e">
        <f>#REF!*#REF!</f>
        <v>#REF!</v>
      </c>
      <c r="G11" s="404" t="e">
        <f>#REF!*#REF!</f>
        <v>#REF!</v>
      </c>
      <c r="H11" s="404" t="e">
        <f>#REF!*#REF!</f>
        <v>#REF!</v>
      </c>
      <c r="I11" s="404" t="e">
        <f t="shared" si="0"/>
        <v>#REF!</v>
      </c>
      <c r="J11" s="404" t="e">
        <f t="shared" si="1"/>
        <v>#REF!</v>
      </c>
      <c r="K11" s="405"/>
      <c r="L11" s="404">
        <v>3</v>
      </c>
      <c r="M11" s="404"/>
      <c r="N11" s="477"/>
      <c r="O11" s="477"/>
      <c r="P11" s="444"/>
      <c r="Q11" s="444"/>
      <c r="R11" s="458">
        <f t="shared" si="2"/>
        <v>3</v>
      </c>
      <c r="S11" s="458">
        <f t="shared" si="3"/>
        <v>0</v>
      </c>
    </row>
    <row r="12" spans="1:19" x14ac:dyDescent="0.25">
      <c r="A12" s="1218"/>
      <c r="B12" s="250" t="s">
        <v>4</v>
      </c>
      <c r="C12" s="400" t="e">
        <f>#REF!*#REF!</f>
        <v>#REF!</v>
      </c>
      <c r="D12" s="404" t="e">
        <f>#REF!*#REF!</f>
        <v>#REF!</v>
      </c>
      <c r="E12" s="404" t="e">
        <f>#REF!*#REF!</f>
        <v>#REF!</v>
      </c>
      <c r="F12" s="404" t="e">
        <f>#REF!*#REF!</f>
        <v>#REF!</v>
      </c>
      <c r="G12" s="404" t="e">
        <f>#REF!*#REF!</f>
        <v>#REF!</v>
      </c>
      <c r="H12" s="404" t="e">
        <f>#REF!*#REF!</f>
        <v>#REF!</v>
      </c>
      <c r="I12" s="404" t="e">
        <f t="shared" si="0"/>
        <v>#REF!</v>
      </c>
      <c r="J12" s="404" t="e">
        <f t="shared" si="1"/>
        <v>#REF!</v>
      </c>
      <c r="K12" s="405"/>
      <c r="L12" s="410">
        <v>4</v>
      </c>
      <c r="M12" s="404"/>
      <c r="N12" s="478">
        <v>2.5</v>
      </c>
      <c r="O12" s="477"/>
      <c r="P12" s="446">
        <v>2.5</v>
      </c>
      <c r="Q12" s="444"/>
      <c r="R12" s="458">
        <f t="shared" si="2"/>
        <v>9</v>
      </c>
      <c r="S12" s="458">
        <f t="shared" si="3"/>
        <v>0</v>
      </c>
    </row>
    <row r="13" spans="1:19" x14ac:dyDescent="0.25">
      <c r="A13" s="1218"/>
      <c r="B13" s="403" t="s">
        <v>7</v>
      </c>
      <c r="C13" s="400" t="e">
        <f>#REF!*#REF!</f>
        <v>#REF!</v>
      </c>
      <c r="D13" s="404" t="e">
        <f>#REF!*#REF!</f>
        <v>#REF!</v>
      </c>
      <c r="E13" s="404" t="e">
        <f>#REF!*#REF!</f>
        <v>#REF!</v>
      </c>
      <c r="F13" s="404" t="e">
        <f>#REF!*#REF!</f>
        <v>#REF!</v>
      </c>
      <c r="G13" s="404" t="e">
        <f>#REF!*#REF!</f>
        <v>#REF!</v>
      </c>
      <c r="H13" s="404" t="e">
        <f>#REF!*#REF!</f>
        <v>#REF!</v>
      </c>
      <c r="I13" s="404" t="e">
        <f t="shared" si="0"/>
        <v>#REF!</v>
      </c>
      <c r="J13" s="404" t="e">
        <f t="shared" si="1"/>
        <v>#REF!</v>
      </c>
      <c r="K13" s="411"/>
      <c r="L13" s="404"/>
      <c r="M13" s="404"/>
      <c r="N13" s="478">
        <v>1</v>
      </c>
      <c r="O13" s="477"/>
      <c r="P13" s="446">
        <v>1.5</v>
      </c>
      <c r="Q13" s="444"/>
      <c r="R13" s="458">
        <f t="shared" si="2"/>
        <v>2.5</v>
      </c>
      <c r="S13" s="458">
        <f t="shared" si="3"/>
        <v>0</v>
      </c>
    </row>
    <row r="14" spans="1:19" x14ac:dyDescent="0.25">
      <c r="A14" s="1219"/>
      <c r="B14" s="250" t="s">
        <v>384</v>
      </c>
      <c r="C14" s="400" t="e">
        <f>#REF!*#REF!</f>
        <v>#REF!</v>
      </c>
      <c r="D14" s="404" t="e">
        <f>#REF!*#REF!</f>
        <v>#REF!</v>
      </c>
      <c r="E14" s="404" t="e">
        <f>#REF!*#REF!</f>
        <v>#REF!</v>
      </c>
      <c r="F14" s="404" t="e">
        <f>#REF!*#REF!</f>
        <v>#REF!</v>
      </c>
      <c r="G14" s="404" t="e">
        <f>#REF!*#REF!</f>
        <v>#REF!</v>
      </c>
      <c r="H14" s="404" t="e">
        <f>#REF!*#REF!</f>
        <v>#REF!</v>
      </c>
      <c r="I14" s="404" t="e">
        <f t="shared" si="0"/>
        <v>#REF!</v>
      </c>
      <c r="J14" s="404" t="e">
        <f t="shared" si="1"/>
        <v>#REF!</v>
      </c>
      <c r="K14" s="409"/>
      <c r="L14" s="404">
        <v>1</v>
      </c>
      <c r="M14" s="404"/>
      <c r="N14" s="477">
        <v>1</v>
      </c>
      <c r="O14" s="477"/>
      <c r="P14" s="444">
        <v>1</v>
      </c>
      <c r="Q14" s="444"/>
      <c r="R14" s="458">
        <f t="shared" si="2"/>
        <v>3</v>
      </c>
      <c r="S14" s="458">
        <f t="shared" si="3"/>
        <v>0</v>
      </c>
    </row>
    <row r="15" spans="1:19" ht="26.4" x14ac:dyDescent="0.25">
      <c r="A15" s="412" t="s">
        <v>262</v>
      </c>
      <c r="B15" s="413" t="s">
        <v>263</v>
      </c>
      <c r="C15" s="414" t="e">
        <f>#REF!*#REF!</f>
        <v>#REF!</v>
      </c>
      <c r="D15" s="414" t="e">
        <f>#REF!*#REF!</f>
        <v>#REF!</v>
      </c>
      <c r="E15" s="414" t="e">
        <f>#REF!*#REF!</f>
        <v>#REF!</v>
      </c>
      <c r="F15" s="414" t="e">
        <f>#REF!*#REF!</f>
        <v>#REF!</v>
      </c>
      <c r="G15" s="414" t="e">
        <f>#REF!*#REF!</f>
        <v>#REF!</v>
      </c>
      <c r="H15" s="414" t="e">
        <f>#REF!*#REF!</f>
        <v>#REF!</v>
      </c>
      <c r="I15" s="414" t="e">
        <f t="shared" si="0"/>
        <v>#REF!</v>
      </c>
      <c r="J15" s="414" t="e">
        <f t="shared" si="1"/>
        <v>#REF!</v>
      </c>
      <c r="K15" s="409"/>
      <c r="L15" s="418"/>
      <c r="M15" s="418"/>
      <c r="N15" s="415"/>
      <c r="O15" s="415"/>
      <c r="P15" s="444">
        <v>0.5</v>
      </c>
      <c r="Q15" s="444"/>
      <c r="R15" s="415">
        <f t="shared" si="2"/>
        <v>0.5</v>
      </c>
      <c r="S15" s="415">
        <f t="shared" si="3"/>
        <v>0</v>
      </c>
    </row>
    <row r="16" spans="1:19" ht="26.4" x14ac:dyDescent="0.25">
      <c r="A16" s="412" t="s">
        <v>264</v>
      </c>
      <c r="B16" s="413" t="s">
        <v>265</v>
      </c>
      <c r="C16" s="414" t="e">
        <f>#REF!*#REF!</f>
        <v>#REF!</v>
      </c>
      <c r="D16" s="414" t="e">
        <f>#REF!*#REF!</f>
        <v>#REF!</v>
      </c>
      <c r="E16" s="414" t="e">
        <f>#REF!*#REF!</f>
        <v>#REF!</v>
      </c>
      <c r="F16" s="414" t="e">
        <f>#REF!*#REF!</f>
        <v>#REF!</v>
      </c>
      <c r="G16" s="414" t="e">
        <f>#REF!*#REF!</f>
        <v>#REF!</v>
      </c>
      <c r="H16" s="414" t="e">
        <f>#REF!*#REF!</f>
        <v>#REF!</v>
      </c>
      <c r="I16" s="414" t="e">
        <f t="shared" si="0"/>
        <v>#REF!</v>
      </c>
      <c r="J16" s="414" t="e">
        <f t="shared" si="1"/>
        <v>#REF!</v>
      </c>
      <c r="K16" s="409"/>
      <c r="L16" s="418"/>
      <c r="M16" s="418"/>
      <c r="N16" s="415"/>
      <c r="O16" s="415"/>
      <c r="P16" s="444">
        <v>2</v>
      </c>
      <c r="Q16" s="444"/>
      <c r="R16" s="415">
        <f t="shared" si="2"/>
        <v>2</v>
      </c>
      <c r="S16" s="415">
        <f t="shared" si="3"/>
        <v>0</v>
      </c>
    </row>
    <row r="17" spans="1:19" ht="31.5" customHeight="1" x14ac:dyDescent="0.25">
      <c r="A17" s="414" t="s">
        <v>512</v>
      </c>
      <c r="B17" s="416" t="s">
        <v>267</v>
      </c>
      <c r="C17" s="414" t="e">
        <f>#REF!*#REF!</f>
        <v>#REF!</v>
      </c>
      <c r="D17" s="414" t="e">
        <f>#REF!*#REF!</f>
        <v>#REF!</v>
      </c>
      <c r="E17" s="414" t="e">
        <f>#REF!*#REF!</f>
        <v>#REF!</v>
      </c>
      <c r="F17" s="414" t="e">
        <f>#REF!*#REF!</f>
        <v>#REF!</v>
      </c>
      <c r="G17" s="414" t="e">
        <f>#REF!*#REF!</f>
        <v>#REF!</v>
      </c>
      <c r="H17" s="414" t="e">
        <f>#REF!*#REF!</f>
        <v>#REF!</v>
      </c>
      <c r="I17" s="414" t="e">
        <f t="shared" si="0"/>
        <v>#REF!</v>
      </c>
      <c r="J17" s="414" t="e">
        <f t="shared" si="1"/>
        <v>#REF!</v>
      </c>
      <c r="K17" s="409"/>
      <c r="L17" s="461" t="s">
        <v>531</v>
      </c>
      <c r="M17" s="415"/>
      <c r="N17" s="418">
        <v>1</v>
      </c>
      <c r="O17" s="417"/>
      <c r="P17" s="448">
        <v>1</v>
      </c>
      <c r="Q17" s="447">
        <v>0.5</v>
      </c>
      <c r="R17" s="415">
        <v>5</v>
      </c>
      <c r="S17" s="415">
        <f t="shared" si="3"/>
        <v>0.5</v>
      </c>
    </row>
    <row r="18" spans="1:19" ht="24" customHeight="1" x14ac:dyDescent="0.25">
      <c r="A18" s="414" t="s">
        <v>446</v>
      </c>
      <c r="B18" s="416" t="s">
        <v>447</v>
      </c>
      <c r="C18" s="414" t="e">
        <f>#REF!*#REF!</f>
        <v>#REF!</v>
      </c>
      <c r="D18" s="414" t="e">
        <f>#REF!*#REF!</f>
        <v>#REF!</v>
      </c>
      <c r="E18" s="414" t="e">
        <f>#REF!*#REF!</f>
        <v>#REF!</v>
      </c>
      <c r="F18" s="414" t="e">
        <f>#REF!*#REF!</f>
        <v>#REF!</v>
      </c>
      <c r="G18" s="414" t="e">
        <f>#REF!*#REF!</f>
        <v>#REF!</v>
      </c>
      <c r="H18" s="414" t="e">
        <f>#REF!*#REF!</f>
        <v>#REF!</v>
      </c>
      <c r="I18" s="414" t="e">
        <f t="shared" si="0"/>
        <v>#REF!</v>
      </c>
      <c r="J18" s="414" t="e">
        <f t="shared" si="1"/>
        <v>#REF!</v>
      </c>
      <c r="K18" s="409"/>
      <c r="L18" s="461" t="s">
        <v>532</v>
      </c>
      <c r="M18" s="415"/>
      <c r="N18" s="418">
        <v>1</v>
      </c>
      <c r="O18" s="418"/>
      <c r="P18" s="448">
        <v>1</v>
      </c>
      <c r="Q18" s="448"/>
      <c r="R18" s="415">
        <v>4</v>
      </c>
      <c r="S18" s="415">
        <f t="shared" si="3"/>
        <v>0</v>
      </c>
    </row>
    <row r="19" spans="1:19" ht="15.75" customHeight="1" x14ac:dyDescent="0.25">
      <c r="A19" s="1220" t="s">
        <v>449</v>
      </c>
      <c r="B19" s="416" t="s">
        <v>513</v>
      </c>
      <c r="C19" s="414" t="e">
        <f>#REF!*#REF!</f>
        <v>#REF!</v>
      </c>
      <c r="D19" s="414" t="e">
        <f>#REF!*#REF!</f>
        <v>#REF!</v>
      </c>
      <c r="E19" s="414" t="e">
        <f>#REF!*#REF!</f>
        <v>#REF!</v>
      </c>
      <c r="F19" s="414" t="e">
        <f>#REF!*#REF!</f>
        <v>#REF!</v>
      </c>
      <c r="G19" s="414" t="e">
        <f>#REF!*#REF!</f>
        <v>#REF!</v>
      </c>
      <c r="H19" s="414" t="e">
        <f>#REF!*#REF!</f>
        <v>#REF!</v>
      </c>
      <c r="I19" s="414" t="e">
        <f t="shared" si="0"/>
        <v>#REF!</v>
      </c>
      <c r="J19" s="414" t="e">
        <f t="shared" si="1"/>
        <v>#REF!</v>
      </c>
      <c r="K19" s="409"/>
      <c r="L19" s="415">
        <v>0.5</v>
      </c>
      <c r="M19" s="415"/>
      <c r="N19" s="418"/>
      <c r="O19" s="418"/>
      <c r="P19" s="448"/>
      <c r="Q19" s="448"/>
      <c r="R19" s="415">
        <f t="shared" si="2"/>
        <v>0.5</v>
      </c>
      <c r="S19" s="415">
        <f t="shared" si="3"/>
        <v>0</v>
      </c>
    </row>
    <row r="20" spans="1:19" ht="15" x14ac:dyDescent="0.25">
      <c r="A20" s="1220"/>
      <c r="B20" s="416" t="s">
        <v>451</v>
      </c>
      <c r="C20" s="414" t="e">
        <f>#REF!*#REF!</f>
        <v>#REF!</v>
      </c>
      <c r="D20" s="414" t="e">
        <f>#REF!*#REF!</f>
        <v>#REF!</v>
      </c>
      <c r="E20" s="414" t="e">
        <f>#REF!*#REF!</f>
        <v>#REF!</v>
      </c>
      <c r="F20" s="414" t="e">
        <f>#REF!*#REF!</f>
        <v>#REF!</v>
      </c>
      <c r="G20" s="414" t="e">
        <f>#REF!*#REF!</f>
        <v>#REF!</v>
      </c>
      <c r="H20" s="414" t="e">
        <f>#REF!*#REF!</f>
        <v>#REF!</v>
      </c>
      <c r="I20" s="414" t="e">
        <f t="shared" si="0"/>
        <v>#REF!</v>
      </c>
      <c r="J20" s="414" t="e">
        <f t="shared" si="1"/>
        <v>#REF!</v>
      </c>
      <c r="K20" s="409"/>
      <c r="L20" s="415"/>
      <c r="M20" s="415"/>
      <c r="N20" s="418">
        <v>0.5</v>
      </c>
      <c r="O20" s="418"/>
      <c r="P20" s="448"/>
      <c r="Q20" s="448"/>
      <c r="R20" s="415">
        <f t="shared" si="2"/>
        <v>0.5</v>
      </c>
      <c r="S20" s="415">
        <f t="shared" si="3"/>
        <v>0</v>
      </c>
    </row>
    <row r="21" spans="1:19" s="399" customFormat="1" ht="30" x14ac:dyDescent="0.25">
      <c r="A21" s="419" t="s">
        <v>452</v>
      </c>
      <c r="B21" s="420" t="s">
        <v>453</v>
      </c>
      <c r="C21" s="419" t="e">
        <f>#REF!*#REF!</f>
        <v>#REF!</v>
      </c>
      <c r="D21" s="419" t="e">
        <f>#REF!*#REF!</f>
        <v>#REF!</v>
      </c>
      <c r="E21" s="419" t="e">
        <f>#REF!*#REF!</f>
        <v>#REF!</v>
      </c>
      <c r="F21" s="419" t="e">
        <f>#REF!*#REF!</f>
        <v>#REF!</v>
      </c>
      <c r="G21" s="419" t="e">
        <f>#REF!*#REF!</f>
        <v>#REF!</v>
      </c>
      <c r="H21" s="419" t="e">
        <f>#REF!*#REF!</f>
        <v>#REF!</v>
      </c>
      <c r="I21" s="419" t="e">
        <f t="shared" si="0"/>
        <v>#REF!</v>
      </c>
      <c r="J21" s="419" t="e">
        <f t="shared" si="1"/>
        <v>#REF!</v>
      </c>
      <c r="K21" s="409"/>
      <c r="L21" s="421">
        <v>1</v>
      </c>
      <c r="M21" s="421"/>
      <c r="N21" s="479">
        <v>1</v>
      </c>
      <c r="O21" s="479"/>
      <c r="P21" s="447"/>
      <c r="Q21" s="448"/>
      <c r="R21" s="458">
        <f t="shared" si="2"/>
        <v>2</v>
      </c>
      <c r="S21" s="458">
        <f t="shared" si="3"/>
        <v>0</v>
      </c>
    </row>
    <row r="22" spans="1:19" ht="15" x14ac:dyDescent="0.25">
      <c r="A22" s="1221" t="s">
        <v>454</v>
      </c>
      <c r="B22" s="452" t="s">
        <v>455</v>
      </c>
      <c r="C22" s="423" t="e">
        <f>#REF!*#REF!</f>
        <v>#REF!</v>
      </c>
      <c r="D22" s="404" t="e">
        <f>#REF!*#REF!</f>
        <v>#REF!</v>
      </c>
      <c r="E22" s="404" t="e">
        <f>#REF!*#REF!</f>
        <v>#REF!</v>
      </c>
      <c r="F22" s="404" t="e">
        <f>#REF!*#REF!</f>
        <v>#REF!</v>
      </c>
      <c r="G22" s="404" t="e">
        <f>#REF!*#REF!</f>
        <v>#REF!</v>
      </c>
      <c r="H22" s="404" t="e">
        <f>#REF!*#REF!</f>
        <v>#REF!</v>
      </c>
      <c r="I22" s="404" t="e">
        <f t="shared" si="0"/>
        <v>#REF!</v>
      </c>
      <c r="J22" s="404" t="e">
        <f t="shared" si="1"/>
        <v>#REF!</v>
      </c>
      <c r="K22" s="395"/>
      <c r="L22" s="404">
        <v>4.5</v>
      </c>
      <c r="M22" s="404"/>
      <c r="N22" s="477"/>
      <c r="O22" s="477"/>
      <c r="P22" s="444"/>
      <c r="Q22" s="444"/>
      <c r="R22" s="458">
        <f t="shared" si="2"/>
        <v>4.5</v>
      </c>
      <c r="S22" s="458">
        <f t="shared" si="3"/>
        <v>0</v>
      </c>
    </row>
    <row r="23" spans="1:19" ht="15" x14ac:dyDescent="0.25">
      <c r="A23" s="1221"/>
      <c r="B23" s="452" t="s">
        <v>456</v>
      </c>
      <c r="C23" s="423" t="e">
        <f>#REF!*#REF!</f>
        <v>#REF!</v>
      </c>
      <c r="D23" s="404" t="e">
        <f>#REF!*#REF!</f>
        <v>#REF!</v>
      </c>
      <c r="E23" s="404" t="e">
        <f>#REF!*#REF!</f>
        <v>#REF!</v>
      </c>
      <c r="F23" s="404" t="e">
        <f>#REF!*#REF!</f>
        <v>#REF!</v>
      </c>
      <c r="G23" s="404" t="e">
        <f>#REF!*#REF!</f>
        <v>#REF!</v>
      </c>
      <c r="H23" s="404" t="e">
        <f>#REF!*#REF!</f>
        <v>#REF!</v>
      </c>
      <c r="I23" s="404" t="e">
        <f t="shared" si="0"/>
        <v>#REF!</v>
      </c>
      <c r="J23" s="404" t="e">
        <f t="shared" si="1"/>
        <v>#REF!</v>
      </c>
      <c r="K23" s="395"/>
      <c r="L23" s="404"/>
      <c r="M23" s="410" t="s">
        <v>529</v>
      </c>
      <c r="N23" s="477"/>
      <c r="O23" s="477"/>
      <c r="P23" s="444"/>
      <c r="Q23" s="446">
        <v>2</v>
      </c>
      <c r="R23" s="458">
        <f t="shared" si="2"/>
        <v>0</v>
      </c>
      <c r="S23" s="458">
        <v>8</v>
      </c>
    </row>
    <row r="24" spans="1:19" ht="17.25" customHeight="1" x14ac:dyDescent="0.25">
      <c r="A24" s="1221" t="s">
        <v>457</v>
      </c>
      <c r="B24" s="422" t="s">
        <v>152</v>
      </c>
      <c r="C24" s="423" t="e">
        <f>#REF!*#REF!</f>
        <v>#REF!</v>
      </c>
      <c r="D24" s="404" t="e">
        <f>#REF!*#REF!</f>
        <v>#REF!</v>
      </c>
      <c r="E24" s="404" t="e">
        <f>#REF!*#REF!</f>
        <v>#REF!</v>
      </c>
      <c r="F24" s="404" t="e">
        <f>#REF!*#REF!</f>
        <v>#REF!</v>
      </c>
      <c r="G24" s="404" t="e">
        <f>#REF!*#REF!</f>
        <v>#REF!</v>
      </c>
      <c r="H24" s="404" t="e">
        <f>#REF!*#REF!</f>
        <v>#REF!</v>
      </c>
      <c r="I24" s="404" t="e">
        <f t="shared" si="0"/>
        <v>#REF!</v>
      </c>
      <c r="J24" s="404" t="e">
        <f t="shared" si="1"/>
        <v>#REF!</v>
      </c>
      <c r="K24" s="395"/>
      <c r="L24" s="404"/>
      <c r="M24" s="404"/>
      <c r="N24" s="477">
        <v>2</v>
      </c>
      <c r="O24" s="478">
        <v>2</v>
      </c>
      <c r="P24" s="444">
        <v>1</v>
      </c>
      <c r="Q24" s="446"/>
      <c r="R24" s="458">
        <f t="shared" si="2"/>
        <v>3</v>
      </c>
      <c r="S24" s="458">
        <v>2</v>
      </c>
    </row>
    <row r="25" spans="1:19" ht="17.25" customHeight="1" x14ac:dyDescent="0.25">
      <c r="A25" s="1221"/>
      <c r="B25" s="422" t="s">
        <v>425</v>
      </c>
      <c r="C25" s="423" t="e">
        <f>#REF!*#REF!</f>
        <v>#REF!</v>
      </c>
      <c r="D25" s="404" t="e">
        <f>#REF!*#REF!</f>
        <v>#REF!</v>
      </c>
      <c r="E25" s="404" t="e">
        <f>#REF!*#REF!</f>
        <v>#REF!</v>
      </c>
      <c r="F25" s="404" t="e">
        <f>#REF!*#REF!</f>
        <v>#REF!</v>
      </c>
      <c r="G25" s="404" t="e">
        <f>#REF!*#REF!</f>
        <v>#REF!</v>
      </c>
      <c r="H25" s="404" t="e">
        <f>#REF!*#REF!</f>
        <v>#REF!</v>
      </c>
      <c r="I25" s="404" t="e">
        <f t="shared" si="0"/>
        <v>#REF!</v>
      </c>
      <c r="J25" s="404" t="e">
        <f t="shared" si="1"/>
        <v>#REF!</v>
      </c>
      <c r="K25" s="395"/>
      <c r="L25" s="404"/>
      <c r="M25" s="404"/>
      <c r="N25" s="477"/>
      <c r="O25" s="480">
        <v>17.5</v>
      </c>
      <c r="P25" s="445"/>
      <c r="Q25" s="445">
        <v>17.5</v>
      </c>
      <c r="R25" s="458">
        <f t="shared" si="2"/>
        <v>0</v>
      </c>
      <c r="S25" s="458">
        <f t="shared" si="3"/>
        <v>35</v>
      </c>
    </row>
    <row r="26" spans="1:19" ht="15.6" x14ac:dyDescent="0.25">
      <c r="A26" s="424" t="s">
        <v>396</v>
      </c>
      <c r="B26" s="425"/>
      <c r="C26" s="426"/>
      <c r="D26" s="406">
        <v>140</v>
      </c>
      <c r="E26" s="406"/>
      <c r="F26" s="406">
        <v>140</v>
      </c>
      <c r="G26" s="406"/>
      <c r="H26" s="406"/>
      <c r="I26" s="406"/>
      <c r="J26" s="406">
        <f>SUM(C26:I26)</f>
        <v>280</v>
      </c>
      <c r="L26" s="428"/>
      <c r="M26" s="404">
        <v>140</v>
      </c>
      <c r="N26" s="477"/>
      <c r="O26" s="477">
        <v>140</v>
      </c>
      <c r="P26" s="449"/>
      <c r="Q26" s="449"/>
      <c r="R26" s="458">
        <f t="shared" si="2"/>
        <v>0</v>
      </c>
      <c r="S26" s="458">
        <f t="shared" si="3"/>
        <v>280</v>
      </c>
    </row>
    <row r="27" spans="1:19" ht="15.6" x14ac:dyDescent="0.25">
      <c r="A27" s="406" t="s">
        <v>375</v>
      </c>
      <c r="B27" s="425"/>
      <c r="C27" s="429"/>
      <c r="D27" s="427"/>
      <c r="E27" s="427"/>
      <c r="F27" s="427"/>
      <c r="G27" s="427"/>
      <c r="H27" s="427"/>
      <c r="I27" s="427"/>
      <c r="J27" s="427"/>
      <c r="L27" s="430">
        <v>29</v>
      </c>
      <c r="M27" s="430">
        <v>6</v>
      </c>
      <c r="N27" s="481">
        <f>SUM(N7:N25)</f>
        <v>16.5</v>
      </c>
      <c r="O27" s="481">
        <f>SUM(O7:O25)</f>
        <v>19.5</v>
      </c>
      <c r="P27" s="450">
        <f>SUM(P7:P25)</f>
        <v>15</v>
      </c>
      <c r="Q27" s="450">
        <f>SUM(Q7:Q25)</f>
        <v>20</v>
      </c>
      <c r="R27" s="1232" t="s">
        <v>397</v>
      </c>
      <c r="S27" s="1233"/>
    </row>
    <row r="28" spans="1:19" ht="15.6" x14ac:dyDescent="0.25">
      <c r="A28" s="431"/>
      <c r="B28" s="432"/>
      <c r="C28" s="433"/>
      <c r="D28" s="434"/>
      <c r="E28" s="434"/>
      <c r="F28" s="434"/>
      <c r="G28" s="434"/>
      <c r="H28" s="434"/>
      <c r="I28" s="434"/>
      <c r="J28" s="434"/>
      <c r="L28" s="1223">
        <f>SUM(L27:M27)</f>
        <v>35</v>
      </c>
      <c r="M28" s="1223"/>
      <c r="N28" s="1224">
        <f>SUM(N27:O27)</f>
        <v>36</v>
      </c>
      <c r="O28" s="1224"/>
      <c r="P28" s="1225">
        <f>SUM(P27:Q27)</f>
        <v>35</v>
      </c>
      <c r="Q28" s="1225"/>
      <c r="R28" s="1226">
        <f>AVERAGE(L28:Q28)</f>
        <v>35.333333333333336</v>
      </c>
      <c r="S28" s="1227"/>
    </row>
    <row r="29" spans="1:19" ht="15.6" x14ac:dyDescent="0.25">
      <c r="A29" s="431"/>
      <c r="B29" s="432"/>
      <c r="C29" s="433"/>
      <c r="D29" s="434"/>
      <c r="E29" s="434"/>
      <c r="F29" s="434"/>
      <c r="G29" s="434"/>
      <c r="H29" s="434"/>
      <c r="I29" s="434"/>
      <c r="J29" s="434"/>
    </row>
    <row r="30" spans="1:19" ht="16.5" customHeight="1" x14ac:dyDescent="0.25">
      <c r="A30" s="431"/>
      <c r="B30" s="432"/>
      <c r="C30" s="433"/>
      <c r="D30" s="434"/>
      <c r="E30" s="434"/>
      <c r="F30" s="434"/>
      <c r="G30" s="434"/>
      <c r="H30" s="434"/>
      <c r="I30" s="434"/>
      <c r="J30" s="434"/>
    </row>
    <row r="31" spans="1:19" x14ac:dyDescent="0.25">
      <c r="A31" s="1263" t="s">
        <v>398</v>
      </c>
      <c r="B31" s="1263"/>
    </row>
    <row r="32" spans="1:19" ht="17.25" customHeight="1" x14ac:dyDescent="0.25">
      <c r="A32" s="425" t="s">
        <v>399</v>
      </c>
      <c r="B32" s="435" t="e">
        <f>SUM(I5:I14)</f>
        <v>#REF!</v>
      </c>
    </row>
    <row r="33" spans="1:4" x14ac:dyDescent="0.25">
      <c r="A33" s="435" t="s">
        <v>290</v>
      </c>
      <c r="B33" s="435" t="e">
        <f>SUM(I15:I25)</f>
        <v>#REF!</v>
      </c>
    </row>
    <row r="34" spans="1:4" x14ac:dyDescent="0.25">
      <c r="A34" s="435" t="s">
        <v>291</v>
      </c>
      <c r="B34" s="435" t="e">
        <f>SUM(J15:J26)</f>
        <v>#REF!</v>
      </c>
    </row>
    <row r="35" spans="1:4" x14ac:dyDescent="0.25">
      <c r="A35" s="435"/>
      <c r="B35" s="435" t="e">
        <f>SUM(B32:B34)</f>
        <v>#REF!</v>
      </c>
    </row>
    <row r="36" spans="1:4" x14ac:dyDescent="0.25">
      <c r="A36" s="435"/>
      <c r="B36" s="435"/>
      <c r="D36" s="436"/>
    </row>
    <row r="37" spans="1:4" ht="15.6" x14ac:dyDescent="0.25">
      <c r="A37" s="425" t="s">
        <v>399</v>
      </c>
      <c r="B37" s="437" t="e">
        <f>B32/B35</f>
        <v>#REF!</v>
      </c>
    </row>
    <row r="38" spans="1:4" ht="13.8" x14ac:dyDescent="0.25">
      <c r="A38" s="435" t="s">
        <v>290</v>
      </c>
      <c r="B38" s="438" t="e">
        <f>B33/SUM(B33:B34)</f>
        <v>#REF!</v>
      </c>
    </row>
    <row r="39" spans="1:4" ht="13.8" x14ac:dyDescent="0.25">
      <c r="A39" s="435" t="s">
        <v>291</v>
      </c>
      <c r="B39" s="438" t="e">
        <f>B34/SUM(B33:B34)</f>
        <v>#REF!</v>
      </c>
    </row>
    <row r="40" spans="1:4" x14ac:dyDescent="0.25">
      <c r="A40" s="406"/>
      <c r="B40" s="439"/>
    </row>
    <row r="41" spans="1:4" ht="15.6" x14ac:dyDescent="0.25">
      <c r="A41" s="425" t="s">
        <v>399</v>
      </c>
      <c r="B41" s="440" t="e">
        <f>B37</f>
        <v>#REF!</v>
      </c>
    </row>
    <row r="42" spans="1:4" x14ac:dyDescent="0.25">
      <c r="A42" s="435" t="s">
        <v>290</v>
      </c>
      <c r="B42" s="1264" t="e">
        <f>SUM(B33:B34)/B35</f>
        <v>#REF!</v>
      </c>
    </row>
    <row r="43" spans="1:4" x14ac:dyDescent="0.25">
      <c r="A43" s="435" t="s">
        <v>291</v>
      </c>
      <c r="B43" s="1264"/>
    </row>
    <row r="44" spans="1:4" x14ac:dyDescent="0.25">
      <c r="B44" s="441" t="e">
        <f>SUM(B41:B43)</f>
        <v>#REF!</v>
      </c>
    </row>
  </sheetData>
  <mergeCells count="24">
    <mergeCell ref="B1:S1"/>
    <mergeCell ref="B2:S2"/>
    <mergeCell ref="A3:S3"/>
    <mergeCell ref="A4:S4"/>
    <mergeCell ref="L28:M28"/>
    <mergeCell ref="N28:O28"/>
    <mergeCell ref="P28:Q28"/>
    <mergeCell ref="R28:S28"/>
    <mergeCell ref="L5:M5"/>
    <mergeCell ref="N5:O5"/>
    <mergeCell ref="P5:Q5"/>
    <mergeCell ref="R5:S5"/>
    <mergeCell ref="R27:S27"/>
    <mergeCell ref="A7:A14"/>
    <mergeCell ref="A19:A20"/>
    <mergeCell ref="A22:A23"/>
    <mergeCell ref="I5:J5"/>
    <mergeCell ref="A31:B31"/>
    <mergeCell ref="B42:B43"/>
    <mergeCell ref="A24:A25"/>
    <mergeCell ref="A5:B6"/>
    <mergeCell ref="C5:D5"/>
    <mergeCell ref="E5:F5"/>
    <mergeCell ref="G5:H5"/>
  </mergeCell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K36"/>
  <sheetViews>
    <sheetView topLeftCell="A13" workbookViewId="0">
      <selection activeCell="I25" sqref="I25"/>
    </sheetView>
  </sheetViews>
  <sheetFormatPr defaultRowHeight="13.2" x14ac:dyDescent="0.25"/>
  <cols>
    <col min="1" max="1" width="16.109375" customWidth="1"/>
    <col min="2" max="2" width="43.6640625" customWidth="1"/>
    <col min="3" max="7" width="10.33203125" customWidth="1"/>
    <col min="9" max="9" width="36.5546875" customWidth="1"/>
    <col min="10" max="10" width="10.44140625" bestFit="1" customWidth="1"/>
    <col min="11" max="11" width="47" customWidth="1"/>
  </cols>
  <sheetData>
    <row r="1" spans="1:10" ht="18" x14ac:dyDescent="0.35">
      <c r="A1" s="1238" t="s">
        <v>677</v>
      </c>
      <c r="B1" s="1239"/>
      <c r="C1" s="1239"/>
      <c r="D1" s="1239"/>
      <c r="E1" s="1239"/>
      <c r="F1" s="1239"/>
      <c r="G1" s="1239"/>
    </row>
    <row r="3" spans="1:10" ht="57.6" x14ac:dyDescent="0.25">
      <c r="A3" s="868" t="s">
        <v>249</v>
      </c>
      <c r="B3" s="868"/>
      <c r="C3" s="615" t="s">
        <v>620</v>
      </c>
      <c r="D3" s="615" t="s">
        <v>621</v>
      </c>
      <c r="E3" s="615" t="s">
        <v>622</v>
      </c>
      <c r="F3" s="615" t="s">
        <v>653</v>
      </c>
      <c r="G3" s="615" t="s">
        <v>654</v>
      </c>
      <c r="H3" s="1245" t="s">
        <v>763</v>
      </c>
      <c r="I3" s="1246" t="s">
        <v>764</v>
      </c>
    </row>
    <row r="4" spans="1:10" ht="14.4" x14ac:dyDescent="0.25">
      <c r="A4" s="1240" t="s">
        <v>624</v>
      </c>
      <c r="B4" s="620" t="s">
        <v>649</v>
      </c>
      <c r="C4" s="619">
        <v>2</v>
      </c>
      <c r="D4" s="619">
        <v>2</v>
      </c>
      <c r="E4" s="619">
        <v>2</v>
      </c>
      <c r="F4" s="619">
        <f>SUM(C4:E4)</f>
        <v>6</v>
      </c>
      <c r="G4" s="617">
        <f t="shared" ref="G4:G13" si="0">((C4+D4)*$D$30)+(E4*$E$30)</f>
        <v>206</v>
      </c>
      <c r="H4" s="1245"/>
      <c r="I4" s="1246"/>
    </row>
    <row r="5" spans="1:10" ht="14.4" x14ac:dyDescent="0.25">
      <c r="A5" s="1240"/>
      <c r="B5" s="620" t="s">
        <v>383</v>
      </c>
      <c r="C5" s="654">
        <v>4</v>
      </c>
      <c r="D5" s="654">
        <v>3</v>
      </c>
      <c r="E5" s="654">
        <v>3</v>
      </c>
      <c r="F5" s="619">
        <f t="shared" ref="F5:F12" si="1">SUM(C5:E5)</f>
        <v>10</v>
      </c>
      <c r="G5" s="617">
        <f t="shared" si="0"/>
        <v>345</v>
      </c>
      <c r="H5" s="1245"/>
      <c r="I5" s="1246"/>
    </row>
    <row r="6" spans="1:10" ht="14.4" x14ac:dyDescent="0.25">
      <c r="A6" s="1240"/>
      <c r="B6" s="620" t="s">
        <v>19</v>
      </c>
      <c r="C6" s="617">
        <v>2</v>
      </c>
      <c r="D6" s="617">
        <v>2</v>
      </c>
      <c r="E6" s="617">
        <v>1</v>
      </c>
      <c r="F6" s="619">
        <f t="shared" si="1"/>
        <v>5</v>
      </c>
      <c r="G6" s="617">
        <f t="shared" si="0"/>
        <v>175</v>
      </c>
      <c r="H6" s="1245"/>
      <c r="I6" s="1246"/>
    </row>
    <row r="7" spans="1:10" ht="14.4" x14ac:dyDescent="0.25">
      <c r="A7" s="1240"/>
      <c r="B7" s="620" t="s">
        <v>650</v>
      </c>
      <c r="C7" s="619">
        <v>3</v>
      </c>
      <c r="D7" s="619">
        <v>0</v>
      </c>
      <c r="E7" s="619">
        <v>0</v>
      </c>
      <c r="F7" s="619">
        <f t="shared" si="1"/>
        <v>3</v>
      </c>
      <c r="G7" s="617">
        <f t="shared" si="0"/>
        <v>108</v>
      </c>
      <c r="H7" s="1245"/>
      <c r="I7" s="1246"/>
    </row>
    <row r="8" spans="1:10" ht="14.4" x14ac:dyDescent="0.25">
      <c r="A8" s="1240"/>
      <c r="B8" s="620" t="s">
        <v>235</v>
      </c>
      <c r="C8" s="617">
        <v>3</v>
      </c>
      <c r="D8" s="617">
        <v>0</v>
      </c>
      <c r="E8" s="617"/>
      <c r="F8" s="619">
        <f t="shared" si="1"/>
        <v>3</v>
      </c>
      <c r="G8" s="617">
        <f t="shared" si="0"/>
        <v>108</v>
      </c>
      <c r="H8" s="1245"/>
      <c r="I8" s="1246"/>
    </row>
    <row r="9" spans="1:10" ht="14.4" x14ac:dyDescent="0.25">
      <c r="A9" s="1240"/>
      <c r="B9" s="620" t="s">
        <v>34</v>
      </c>
      <c r="C9" s="617">
        <v>3</v>
      </c>
      <c r="D9" s="617">
        <v>1</v>
      </c>
      <c r="E9" s="617">
        <v>1</v>
      </c>
      <c r="F9" s="619">
        <f t="shared" si="1"/>
        <v>5</v>
      </c>
      <c r="G9" s="617">
        <f t="shared" si="0"/>
        <v>175</v>
      </c>
      <c r="H9" s="1245"/>
      <c r="I9" s="1246"/>
    </row>
    <row r="10" spans="1:10" ht="14.4" x14ac:dyDescent="0.25">
      <c r="A10" s="1240"/>
      <c r="B10" s="620" t="s">
        <v>651</v>
      </c>
      <c r="C10" s="619">
        <v>1</v>
      </c>
      <c r="D10" s="619">
        <v>1</v>
      </c>
      <c r="E10" s="619">
        <v>1</v>
      </c>
      <c r="F10" s="619">
        <f t="shared" si="1"/>
        <v>3</v>
      </c>
      <c r="G10" s="617">
        <f t="shared" si="0"/>
        <v>103</v>
      </c>
      <c r="H10" s="1245"/>
      <c r="I10" s="1246"/>
    </row>
    <row r="11" spans="1:10" ht="14.4" x14ac:dyDescent="0.25">
      <c r="A11" s="1240"/>
      <c r="B11" s="620" t="s">
        <v>652</v>
      </c>
      <c r="C11" s="617"/>
      <c r="D11" s="617"/>
      <c r="E11" s="617">
        <v>1</v>
      </c>
      <c r="F11" s="619">
        <f t="shared" si="1"/>
        <v>1</v>
      </c>
      <c r="G11" s="617">
        <f t="shared" si="0"/>
        <v>31</v>
      </c>
      <c r="H11" s="1245"/>
      <c r="I11" s="1246"/>
    </row>
    <row r="12" spans="1:10" ht="14.4" x14ac:dyDescent="0.25">
      <c r="A12" s="1240"/>
      <c r="B12" s="647" t="s">
        <v>663</v>
      </c>
      <c r="C12" s="648">
        <f>SUM(C4:C11)</f>
        <v>18</v>
      </c>
      <c r="D12" s="648">
        <f>SUM(D4:D11)</f>
        <v>9</v>
      </c>
      <c r="E12" s="648">
        <f>SUM(E4:E11)</f>
        <v>9</v>
      </c>
      <c r="F12" s="648">
        <f t="shared" si="1"/>
        <v>36</v>
      </c>
      <c r="G12" s="648">
        <f t="shared" si="0"/>
        <v>1251</v>
      </c>
      <c r="H12" s="1245"/>
      <c r="I12" s="1246"/>
      <c r="J12" s="614" t="s">
        <v>665</v>
      </c>
    </row>
    <row r="13" spans="1:10" ht="14.4" x14ac:dyDescent="0.25">
      <c r="A13" s="1240"/>
      <c r="B13" s="647" t="s">
        <v>662</v>
      </c>
      <c r="C13" s="622">
        <v>18</v>
      </c>
      <c r="D13" s="622">
        <v>9</v>
      </c>
      <c r="E13" s="622">
        <v>9</v>
      </c>
      <c r="F13" s="622">
        <f>SUM(C13:E13)</f>
        <v>36</v>
      </c>
      <c r="G13" s="622">
        <f t="shared" si="0"/>
        <v>1251</v>
      </c>
      <c r="H13" s="1245"/>
      <c r="I13" s="1246"/>
      <c r="J13" s="652">
        <f>G13/K32</f>
        <v>0.35722444317532837</v>
      </c>
    </row>
    <row r="14" spans="1:10" ht="14.4" x14ac:dyDescent="0.25">
      <c r="A14" s="1241" t="s">
        <v>655</v>
      </c>
      <c r="B14" s="1241"/>
      <c r="C14" s="642">
        <v>16</v>
      </c>
      <c r="D14" s="642">
        <v>0</v>
      </c>
      <c r="E14" s="642">
        <v>0</v>
      </c>
      <c r="F14" s="642">
        <f>SUM(C14:E14)</f>
        <v>16</v>
      </c>
      <c r="G14" s="642">
        <f>F14*C30</f>
        <v>576</v>
      </c>
      <c r="H14" s="1245"/>
      <c r="I14" s="1246"/>
    </row>
    <row r="15" spans="1:10" ht="14.4" x14ac:dyDescent="0.25">
      <c r="A15" s="1241" t="s">
        <v>656</v>
      </c>
      <c r="B15" s="1241"/>
      <c r="C15" s="642">
        <f>SUM(C16:C19)</f>
        <v>16</v>
      </c>
      <c r="D15" s="642">
        <f>SUM(D16:D19)</f>
        <v>0</v>
      </c>
      <c r="E15" s="642">
        <f>SUM(E16:E19)</f>
        <v>0</v>
      </c>
      <c r="F15" s="642">
        <f>SUM(C15:E15)</f>
        <v>16</v>
      </c>
      <c r="G15" s="642">
        <f>SUM(G16:G19)</f>
        <v>576</v>
      </c>
      <c r="H15" s="1245"/>
      <c r="I15" s="1246"/>
    </row>
    <row r="16" spans="1:10" ht="29.4" thickBot="1" x14ac:dyDescent="0.3">
      <c r="A16" s="646" t="s">
        <v>685</v>
      </c>
      <c r="B16" s="657" t="s">
        <v>685</v>
      </c>
      <c r="C16" s="618">
        <v>0.5</v>
      </c>
      <c r="D16" s="619"/>
      <c r="E16" s="619"/>
      <c r="F16" s="619">
        <f>SUM(C16:E16)</f>
        <v>0.5</v>
      </c>
      <c r="G16" s="655">
        <f t="shared" ref="G16" si="2">((C16+D16)*$D$30)+(E16*$E$30)</f>
        <v>18</v>
      </c>
      <c r="H16" s="706">
        <v>0</v>
      </c>
      <c r="I16" s="707" t="s">
        <v>765</v>
      </c>
    </row>
    <row r="17" spans="1:11" ht="15" thickBot="1" x14ac:dyDescent="0.3">
      <c r="A17" s="1243" t="s">
        <v>690</v>
      </c>
      <c r="B17" s="657" t="s">
        <v>687</v>
      </c>
      <c r="C17" s="618">
        <v>1.5</v>
      </c>
      <c r="D17" s="619"/>
      <c r="E17" s="619"/>
      <c r="F17" s="619">
        <f t="shared" ref="F17:F19" si="3">SUM(C17:E17)</f>
        <v>1.5</v>
      </c>
      <c r="G17" s="655">
        <f t="shared" ref="G17:G19" si="4">((C17+D17)*$D$30)+(E17*$E$30)</f>
        <v>54</v>
      </c>
      <c r="H17" s="706">
        <v>0</v>
      </c>
      <c r="I17" s="707" t="s">
        <v>765</v>
      </c>
      <c r="K17" s="659" t="s">
        <v>707</v>
      </c>
    </row>
    <row r="18" spans="1:11" ht="15" thickBot="1" x14ac:dyDescent="0.3">
      <c r="A18" s="1244"/>
      <c r="B18" s="657" t="s">
        <v>688</v>
      </c>
      <c r="C18" s="618">
        <v>2</v>
      </c>
      <c r="D18" s="619"/>
      <c r="E18" s="619"/>
      <c r="F18" s="619">
        <f t="shared" si="3"/>
        <v>2</v>
      </c>
      <c r="G18" s="655">
        <f t="shared" si="4"/>
        <v>72</v>
      </c>
      <c r="H18" s="706">
        <v>1</v>
      </c>
      <c r="I18" s="707" t="s">
        <v>765</v>
      </c>
      <c r="K18" s="660" t="s">
        <v>708</v>
      </c>
    </row>
    <row r="19" spans="1:11" ht="15" thickBot="1" x14ac:dyDescent="0.3">
      <c r="A19" s="1262"/>
      <c r="B19" s="657" t="s">
        <v>689</v>
      </c>
      <c r="C19" s="661">
        <v>12</v>
      </c>
      <c r="D19" s="619"/>
      <c r="E19" s="619"/>
      <c r="F19" s="619">
        <f t="shared" si="3"/>
        <v>12</v>
      </c>
      <c r="G19" s="655">
        <f t="shared" si="4"/>
        <v>432</v>
      </c>
      <c r="H19" s="706">
        <v>0.5</v>
      </c>
      <c r="I19" s="707" t="s">
        <v>765</v>
      </c>
      <c r="K19" s="660" t="s">
        <v>709</v>
      </c>
    </row>
    <row r="20" spans="1:11" ht="15" thickBot="1" x14ac:dyDescent="0.3">
      <c r="A20" s="1242" t="s">
        <v>657</v>
      </c>
      <c r="B20" s="1242"/>
      <c r="C20" s="636">
        <v>0</v>
      </c>
      <c r="D20" s="636">
        <v>25</v>
      </c>
      <c r="E20" s="636">
        <v>25</v>
      </c>
      <c r="F20" s="636"/>
      <c r="G20" s="636">
        <f>((C20+D20)*$D$30)+(E20*$E$30)</f>
        <v>1675</v>
      </c>
      <c r="H20" s="1247"/>
      <c r="I20" s="1247"/>
      <c r="K20" s="660" t="s">
        <v>710</v>
      </c>
    </row>
    <row r="21" spans="1:11" ht="14.4" x14ac:dyDescent="0.25">
      <c r="A21" s="1242" t="s">
        <v>658</v>
      </c>
      <c r="B21" s="1242"/>
      <c r="C21" s="636">
        <f>SUM(C22:C28)</f>
        <v>0</v>
      </c>
      <c r="D21" s="636">
        <f>SUM(D22:D28)</f>
        <v>25</v>
      </c>
      <c r="E21" s="636">
        <f>SUM(E22:E28)</f>
        <v>25</v>
      </c>
      <c r="F21" s="636"/>
      <c r="G21" s="636">
        <f>((C21+D21)*$D$30)+(E21*$E$30)</f>
        <v>1675</v>
      </c>
      <c r="H21" s="1248"/>
      <c r="I21" s="1248"/>
    </row>
    <row r="22" spans="1:11" ht="52.8" x14ac:dyDescent="0.25">
      <c r="A22" s="646" t="s">
        <v>686</v>
      </c>
      <c r="B22" s="657" t="s">
        <v>686</v>
      </c>
      <c r="C22" s="618"/>
      <c r="D22" s="655"/>
      <c r="E22" s="655">
        <v>2</v>
      </c>
      <c r="F22" s="619">
        <f t="shared" ref="F22" si="5">SUM(C22:E22)</f>
        <v>2</v>
      </c>
      <c r="G22" s="655">
        <f t="shared" ref="G22" si="6">((C22+D22)*$D$30)+(E22*$E$30)</f>
        <v>62</v>
      </c>
      <c r="H22" s="706">
        <v>0</v>
      </c>
      <c r="I22" s="708" t="s">
        <v>766</v>
      </c>
    </row>
    <row r="23" spans="1:11" ht="14.4" x14ac:dyDescent="0.25">
      <c r="A23" s="1254" t="s">
        <v>719</v>
      </c>
      <c r="B23" s="657" t="s">
        <v>751</v>
      </c>
      <c r="C23" s="618"/>
      <c r="D23" s="687"/>
      <c r="E23" s="654">
        <v>1</v>
      </c>
      <c r="F23" s="619">
        <f t="shared" ref="F23" si="7">SUM(C23:E23)</f>
        <v>1</v>
      </c>
      <c r="G23" s="687">
        <f>((C23+D23)*$D$30)+(E23*$E$30)</f>
        <v>31</v>
      </c>
      <c r="H23" s="706"/>
      <c r="I23" s="707" t="s">
        <v>765</v>
      </c>
    </row>
    <row r="24" spans="1:11" ht="66" x14ac:dyDescent="0.25">
      <c r="A24" s="1255"/>
      <c r="B24" s="658" t="s">
        <v>691</v>
      </c>
      <c r="C24" s="619"/>
      <c r="D24" s="619">
        <v>3</v>
      </c>
      <c r="E24" s="619">
        <v>2</v>
      </c>
      <c r="F24" s="619">
        <f t="shared" ref="F24:F28" si="8">SUM(C24:E24)</f>
        <v>5</v>
      </c>
      <c r="G24" s="655">
        <f t="shared" ref="G24:G28" si="9">((C24+D24)*$D$30)+(E24*$E$30)</f>
        <v>170</v>
      </c>
      <c r="H24" s="706">
        <v>1</v>
      </c>
      <c r="I24" s="709" t="s">
        <v>772</v>
      </c>
    </row>
    <row r="25" spans="1:11" ht="66" x14ac:dyDescent="0.25">
      <c r="A25" s="1255"/>
      <c r="B25" s="658" t="s">
        <v>692</v>
      </c>
      <c r="C25" s="619"/>
      <c r="D25" s="619">
        <v>2</v>
      </c>
      <c r="E25" s="619">
        <v>2</v>
      </c>
      <c r="F25" s="619">
        <f t="shared" si="8"/>
        <v>4</v>
      </c>
      <c r="G25" s="655">
        <f t="shared" si="9"/>
        <v>134</v>
      </c>
      <c r="H25" s="706">
        <v>1</v>
      </c>
      <c r="I25" s="709" t="s">
        <v>769</v>
      </c>
    </row>
    <row r="26" spans="1:11" ht="66" x14ac:dyDescent="0.25">
      <c r="A26" s="1255"/>
      <c r="B26" s="658" t="s">
        <v>693</v>
      </c>
      <c r="C26" s="619"/>
      <c r="D26" s="653">
        <v>15</v>
      </c>
      <c r="E26" s="653">
        <v>14</v>
      </c>
      <c r="F26" s="619">
        <f t="shared" si="8"/>
        <v>29</v>
      </c>
      <c r="G26" s="655">
        <f t="shared" si="9"/>
        <v>974</v>
      </c>
      <c r="H26" s="706">
        <v>1</v>
      </c>
      <c r="I26" s="709" t="s">
        <v>769</v>
      </c>
    </row>
    <row r="27" spans="1:11" ht="66" x14ac:dyDescent="0.25">
      <c r="A27" s="1255"/>
      <c r="B27" s="658" t="s">
        <v>694</v>
      </c>
      <c r="C27" s="619"/>
      <c r="D27" s="619">
        <v>2</v>
      </c>
      <c r="E27" s="619">
        <v>2</v>
      </c>
      <c r="F27" s="619">
        <f t="shared" si="8"/>
        <v>4</v>
      </c>
      <c r="G27" s="655">
        <f t="shared" si="9"/>
        <v>134</v>
      </c>
      <c r="H27" s="706">
        <v>1</v>
      </c>
      <c r="I27" s="709" t="s">
        <v>769</v>
      </c>
    </row>
    <row r="28" spans="1:11" ht="26.4" x14ac:dyDescent="0.25">
      <c r="A28" s="1256"/>
      <c r="B28" s="658" t="s">
        <v>695</v>
      </c>
      <c r="C28" s="619"/>
      <c r="D28" s="653">
        <v>3</v>
      </c>
      <c r="E28" s="619">
        <v>2</v>
      </c>
      <c r="F28" s="619">
        <f t="shared" si="8"/>
        <v>5</v>
      </c>
      <c r="G28" s="655">
        <f t="shared" si="9"/>
        <v>170</v>
      </c>
      <c r="H28" s="706">
        <v>0.7</v>
      </c>
      <c r="I28" s="709" t="s">
        <v>770</v>
      </c>
    </row>
    <row r="29" spans="1:11" ht="14.4" x14ac:dyDescent="0.25">
      <c r="A29" s="1253" t="s">
        <v>660</v>
      </c>
      <c r="B29" s="1253"/>
      <c r="C29" s="623">
        <f>C13-C12</f>
        <v>0</v>
      </c>
      <c r="D29" s="623">
        <f>D13-D12</f>
        <v>0</v>
      </c>
      <c r="E29" s="623">
        <f>E13-E12</f>
        <v>0</v>
      </c>
      <c r="F29" s="623">
        <f>F13-F12</f>
        <v>0</v>
      </c>
      <c r="G29" s="623">
        <f>((C29+D29)*$D$30)+(E29*$E$30)</f>
        <v>0</v>
      </c>
    </row>
    <row r="30" spans="1:11" ht="14.4" x14ac:dyDescent="0.25">
      <c r="A30" s="1250" t="s">
        <v>633</v>
      </c>
      <c r="B30" s="1250"/>
      <c r="C30" s="617">
        <v>36</v>
      </c>
      <c r="D30" s="617">
        <v>36</v>
      </c>
      <c r="E30" s="617">
        <v>31</v>
      </c>
      <c r="F30" s="617">
        <f>SUM(C30:E30)</f>
        <v>103</v>
      </c>
      <c r="G30" s="619"/>
    </row>
    <row r="31" spans="1:11" ht="14.4" x14ac:dyDescent="0.25">
      <c r="A31" s="1250" t="s">
        <v>659</v>
      </c>
      <c r="B31" s="1250"/>
      <c r="C31" s="617">
        <f>C12+C15+C21</f>
        <v>34</v>
      </c>
      <c r="D31" s="617">
        <f>D12+D15+D21</f>
        <v>34</v>
      </c>
      <c r="E31" s="617">
        <f>E12+E15+E21</f>
        <v>34</v>
      </c>
      <c r="F31" s="617">
        <f>SUM(C31:E31)</f>
        <v>102</v>
      </c>
      <c r="G31" s="619"/>
    </row>
    <row r="32" spans="1:11" ht="14.4" x14ac:dyDescent="0.3">
      <c r="A32" s="1252" t="s">
        <v>636</v>
      </c>
      <c r="B32" s="1252"/>
      <c r="C32" s="649">
        <v>34</v>
      </c>
      <c r="D32" s="649">
        <v>34</v>
      </c>
      <c r="E32" s="649">
        <v>34</v>
      </c>
      <c r="F32" s="649">
        <f>SUM(C32:E32)</f>
        <v>102</v>
      </c>
      <c r="G32" s="628"/>
      <c r="K32">
        <f>G12+G15+G21+G36+G29</f>
        <v>3502</v>
      </c>
    </row>
    <row r="33" spans="1:7" ht="14.4" x14ac:dyDescent="0.25">
      <c r="A33" s="1251" t="s">
        <v>635</v>
      </c>
      <c r="B33" s="1251"/>
      <c r="C33" s="650">
        <f>C32*C30</f>
        <v>1224</v>
      </c>
      <c r="D33" s="650">
        <f>D32*D30</f>
        <v>1224</v>
      </c>
      <c r="E33" s="650">
        <f>E32*E30</f>
        <v>1054</v>
      </c>
      <c r="F33" s="649"/>
      <c r="G33" s="649">
        <f>SUM(C33:E33)</f>
        <v>3502</v>
      </c>
    </row>
    <row r="34" spans="1:7" ht="14.4" x14ac:dyDescent="0.25">
      <c r="A34" s="646"/>
      <c r="B34" s="646" t="s">
        <v>661</v>
      </c>
      <c r="C34" s="619"/>
      <c r="D34" s="619">
        <v>175</v>
      </c>
      <c r="E34" s="619"/>
      <c r="F34" s="619"/>
      <c r="G34" s="619">
        <v>175</v>
      </c>
    </row>
    <row r="36" spans="1:7" ht="14.4" x14ac:dyDescent="0.25">
      <c r="A36" s="1249" t="s">
        <v>664</v>
      </c>
      <c r="B36" s="1249"/>
      <c r="C36" s="651">
        <f>C32-C31-C29</f>
        <v>0</v>
      </c>
      <c r="D36" s="651">
        <f>D32-D31-D29</f>
        <v>0</v>
      </c>
      <c r="E36" s="651">
        <f>E32-E31-E29</f>
        <v>0</v>
      </c>
      <c r="F36" s="651">
        <f>F32-F31</f>
        <v>0</v>
      </c>
      <c r="G36" s="623">
        <f>((C36+D36)*$D$30)+(E36*$E$30)</f>
        <v>0</v>
      </c>
    </row>
  </sheetData>
  <mergeCells count="19">
    <mergeCell ref="H3:H15"/>
    <mergeCell ref="I3:I15"/>
    <mergeCell ref="H20:H21"/>
    <mergeCell ref="I20:I21"/>
    <mergeCell ref="A36:B36"/>
    <mergeCell ref="A21:B21"/>
    <mergeCell ref="A29:B29"/>
    <mergeCell ref="A30:B30"/>
    <mergeCell ref="A31:B31"/>
    <mergeCell ref="A32:B32"/>
    <mergeCell ref="A33:B33"/>
    <mergeCell ref="A23:A28"/>
    <mergeCell ref="A20:B20"/>
    <mergeCell ref="A17:A19"/>
    <mergeCell ref="A1:G1"/>
    <mergeCell ref="A3:B3"/>
    <mergeCell ref="A4:A13"/>
    <mergeCell ref="A14:B14"/>
    <mergeCell ref="A15:B15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3" orientation="landscape" horizontalDpi="4294967293" verticalDpi="0" r:id="rId1"/>
  <headerFooter>
    <oddFooter>&amp;A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S29"/>
  <sheetViews>
    <sheetView topLeftCell="A19" workbookViewId="0">
      <selection activeCell="M32" sqref="M32"/>
    </sheetView>
  </sheetViews>
  <sheetFormatPr defaultColWidth="9.109375" defaultRowHeight="13.2" x14ac:dyDescent="0.25"/>
  <cols>
    <col min="1" max="1" width="30.109375" style="395" customWidth="1"/>
    <col min="2" max="2" width="45.33203125" style="396" bestFit="1" customWidth="1"/>
    <col min="3" max="3" width="8.33203125" style="397" hidden="1" customWidth="1"/>
    <col min="4" max="10" width="9.109375" style="398" hidden="1" customWidth="1"/>
    <col min="11" max="11" width="3.109375" style="398" customWidth="1"/>
    <col min="12" max="19" width="7" style="398" customWidth="1"/>
    <col min="20" max="16384" width="9.109375" style="398"/>
  </cols>
  <sheetData>
    <row r="1" spans="1:19" ht="34.799999999999997" x14ac:dyDescent="0.3">
      <c r="A1" s="517" t="s">
        <v>761</v>
      </c>
      <c r="B1" s="919" t="s">
        <v>585</v>
      </c>
      <c r="C1" s="919"/>
      <c r="D1" s="919"/>
      <c r="E1" s="919"/>
      <c r="F1" s="919"/>
      <c r="G1" s="919"/>
      <c r="H1" s="919"/>
      <c r="I1" s="919"/>
      <c r="J1" s="919"/>
      <c r="K1" s="919"/>
      <c r="L1" s="919"/>
      <c r="M1" s="919"/>
      <c r="N1" s="919"/>
      <c r="O1" s="919"/>
      <c r="P1" s="919"/>
      <c r="Q1" s="919"/>
      <c r="R1" s="919"/>
      <c r="S1" s="919"/>
    </row>
    <row r="2" spans="1:19" ht="17.399999999999999" x14ac:dyDescent="0.3">
      <c r="A2" s="517"/>
      <c r="B2" s="924" t="s">
        <v>591</v>
      </c>
      <c r="C2" s="925"/>
      <c r="D2" s="925"/>
      <c r="E2" s="925"/>
      <c r="F2" s="925"/>
      <c r="G2" s="925"/>
      <c r="H2" s="925"/>
      <c r="I2" s="925"/>
      <c r="J2" s="925"/>
      <c r="K2" s="925"/>
      <c r="L2" s="925"/>
      <c r="M2" s="925"/>
      <c r="N2" s="925"/>
      <c r="O2" s="925"/>
      <c r="P2" s="925"/>
      <c r="Q2" s="925"/>
      <c r="R2" s="925"/>
      <c r="S2" s="926"/>
    </row>
    <row r="3" spans="1:19" ht="17.399999999999999" x14ac:dyDescent="0.3">
      <c r="A3" s="874" t="s">
        <v>599</v>
      </c>
      <c r="B3" s="874"/>
      <c r="C3" s="874"/>
      <c r="D3" s="874"/>
      <c r="E3" s="874"/>
      <c r="F3" s="874"/>
      <c r="G3" s="874"/>
      <c r="H3" s="874"/>
      <c r="I3" s="874"/>
      <c r="J3" s="874"/>
      <c r="K3" s="874"/>
      <c r="L3" s="874"/>
      <c r="M3" s="874"/>
      <c r="N3" s="874"/>
      <c r="O3" s="874"/>
      <c r="P3" s="874"/>
      <c r="Q3" s="874"/>
      <c r="R3" s="874"/>
      <c r="S3" s="874"/>
    </row>
    <row r="4" spans="1:19" ht="15.6" x14ac:dyDescent="0.25">
      <c r="A4" s="1222" t="s">
        <v>600</v>
      </c>
      <c r="B4" s="1222"/>
      <c r="C4" s="1222"/>
      <c r="D4" s="1222"/>
      <c r="E4" s="1222"/>
      <c r="F4" s="1222"/>
      <c r="G4" s="1222"/>
      <c r="H4" s="1222"/>
      <c r="I4" s="1222"/>
      <c r="J4" s="1222"/>
      <c r="K4" s="1222"/>
      <c r="L4" s="1222"/>
      <c r="M4" s="1222"/>
      <c r="N4" s="1222"/>
      <c r="O4" s="1222"/>
      <c r="P4" s="1222"/>
      <c r="Q4" s="1222"/>
      <c r="R4" s="1222"/>
      <c r="S4" s="1222"/>
    </row>
    <row r="5" spans="1:19" ht="15" customHeight="1" x14ac:dyDescent="0.25">
      <c r="A5" s="1234" t="s">
        <v>378</v>
      </c>
      <c r="B5" s="1235"/>
      <c r="C5" s="1215" t="s">
        <v>90</v>
      </c>
      <c r="D5" s="1216"/>
      <c r="E5" s="1215" t="s">
        <v>89</v>
      </c>
      <c r="F5" s="1216"/>
      <c r="G5" s="1215" t="s">
        <v>91</v>
      </c>
      <c r="H5" s="1216"/>
      <c r="I5" s="1216" t="s">
        <v>13</v>
      </c>
      <c r="J5" s="1216"/>
      <c r="K5" s="399"/>
      <c r="L5" s="1215" t="s">
        <v>90</v>
      </c>
      <c r="M5" s="1216"/>
      <c r="N5" s="1230" t="s">
        <v>89</v>
      </c>
      <c r="O5" s="1231"/>
      <c r="P5" s="1271" t="s">
        <v>91</v>
      </c>
      <c r="Q5" s="1272"/>
      <c r="R5" s="1216" t="s">
        <v>13</v>
      </c>
      <c r="S5" s="1216"/>
    </row>
    <row r="6" spans="1:19" x14ac:dyDescent="0.25">
      <c r="A6" s="1236"/>
      <c r="B6" s="1237"/>
      <c r="C6" s="400" t="s">
        <v>106</v>
      </c>
      <c r="D6" s="401" t="s">
        <v>107</v>
      </c>
      <c r="E6" s="400" t="s">
        <v>106</v>
      </c>
      <c r="F6" s="401" t="s">
        <v>107</v>
      </c>
      <c r="G6" s="400" t="s">
        <v>106</v>
      </c>
      <c r="H6" s="401" t="s">
        <v>107</v>
      </c>
      <c r="I6" s="400" t="s">
        <v>106</v>
      </c>
      <c r="J6" s="401" t="s">
        <v>107</v>
      </c>
      <c r="K6" s="402"/>
      <c r="L6" s="400" t="s">
        <v>379</v>
      </c>
      <c r="M6" s="401" t="s">
        <v>380</v>
      </c>
      <c r="N6" s="442" t="s">
        <v>379</v>
      </c>
      <c r="O6" s="443" t="s">
        <v>380</v>
      </c>
      <c r="P6" s="444" t="s">
        <v>379</v>
      </c>
      <c r="Q6" s="444" t="s">
        <v>380</v>
      </c>
      <c r="R6" s="400" t="s">
        <v>379</v>
      </c>
      <c r="S6" s="401" t="s">
        <v>380</v>
      </c>
    </row>
    <row r="7" spans="1:19" x14ac:dyDescent="0.25">
      <c r="A7" s="1217" t="s">
        <v>381</v>
      </c>
      <c r="B7" s="403" t="s">
        <v>511</v>
      </c>
      <c r="C7" s="400" t="e">
        <f>L7*#REF!</f>
        <v>#REF!</v>
      </c>
      <c r="D7" s="404" t="e">
        <f>M7*#REF!</f>
        <v>#REF!</v>
      </c>
      <c r="E7" s="404" t="e">
        <f>N7*#REF!</f>
        <v>#REF!</v>
      </c>
      <c r="F7" s="404" t="e">
        <f>O7*#REF!</f>
        <v>#REF!</v>
      </c>
      <c r="G7" s="404" t="e">
        <f>P7*#REF!</f>
        <v>#REF!</v>
      </c>
      <c r="H7" s="404" t="e">
        <f>Q7*#REF!</f>
        <v>#REF!</v>
      </c>
      <c r="I7" s="404" t="e">
        <f t="shared" ref="I7:J25" si="0">SUM(C7,E7,G7)</f>
        <v>#REF!</v>
      </c>
      <c r="J7" s="404" t="e">
        <f t="shared" si="0"/>
        <v>#REF!</v>
      </c>
      <c r="K7" s="405"/>
      <c r="L7" s="404">
        <v>2</v>
      </c>
      <c r="M7" s="404"/>
      <c r="N7" s="444">
        <v>1</v>
      </c>
      <c r="O7" s="444"/>
      <c r="P7" s="444"/>
      <c r="Q7" s="444"/>
      <c r="R7" s="579">
        <f t="shared" ref="R7:R26" si="1">L7+N7+P7</f>
        <v>3</v>
      </c>
      <c r="S7" s="579">
        <f t="shared" ref="S7:S26" si="2">SUM(M7,O7,Q7)</f>
        <v>0</v>
      </c>
    </row>
    <row r="8" spans="1:19" ht="15.6" x14ac:dyDescent="0.25">
      <c r="A8" s="1218"/>
      <c r="B8" s="407" t="s">
        <v>383</v>
      </c>
      <c r="C8" s="400" t="e">
        <f>L8*#REF!</f>
        <v>#REF!</v>
      </c>
      <c r="D8" s="404" t="e">
        <f>M8*#REF!</f>
        <v>#REF!</v>
      </c>
      <c r="E8" s="404" t="e">
        <f>N8*#REF!</f>
        <v>#REF!</v>
      </c>
      <c r="F8" s="404" t="e">
        <f>O8*#REF!</f>
        <v>#REF!</v>
      </c>
      <c r="G8" s="404" t="e">
        <f>P8*#REF!</f>
        <v>#REF!</v>
      </c>
      <c r="H8" s="404" t="e">
        <f>Q8*#REF!</f>
        <v>#REF!</v>
      </c>
      <c r="I8" s="404" t="e">
        <f t="shared" si="0"/>
        <v>#REF!</v>
      </c>
      <c r="J8" s="404" t="e">
        <f t="shared" si="0"/>
        <v>#REF!</v>
      </c>
      <c r="K8" s="405"/>
      <c r="L8" s="408">
        <v>2</v>
      </c>
      <c r="M8" s="404"/>
      <c r="N8" s="444">
        <v>3</v>
      </c>
      <c r="O8" s="444"/>
      <c r="P8" s="444">
        <v>3</v>
      </c>
      <c r="Q8" s="444"/>
      <c r="R8" s="579">
        <f t="shared" si="1"/>
        <v>8</v>
      </c>
      <c r="S8" s="579">
        <f t="shared" si="2"/>
        <v>0</v>
      </c>
    </row>
    <row r="9" spans="1:19" ht="15.6" x14ac:dyDescent="0.25">
      <c r="A9" s="1218"/>
      <c r="B9" s="407" t="s">
        <v>19</v>
      </c>
      <c r="C9" s="400" t="e">
        <f>L9*#REF!</f>
        <v>#REF!</v>
      </c>
      <c r="D9" s="404" t="e">
        <f>M9*#REF!</f>
        <v>#REF!</v>
      </c>
      <c r="E9" s="404" t="e">
        <f>N9*#REF!</f>
        <v>#REF!</v>
      </c>
      <c r="F9" s="404" t="e">
        <f>O9*#REF!</f>
        <v>#REF!</v>
      </c>
      <c r="G9" s="404" t="e">
        <f>P9*#REF!</f>
        <v>#REF!</v>
      </c>
      <c r="H9" s="404" t="e">
        <f>Q9*#REF!</f>
        <v>#REF!</v>
      </c>
      <c r="I9" s="404" t="e">
        <f t="shared" si="0"/>
        <v>#REF!</v>
      </c>
      <c r="J9" s="404" t="e">
        <f t="shared" si="0"/>
        <v>#REF!</v>
      </c>
      <c r="K9" s="405"/>
      <c r="L9" s="408">
        <v>3</v>
      </c>
      <c r="M9" s="404"/>
      <c r="N9" s="444">
        <v>1.5</v>
      </c>
      <c r="O9" s="444"/>
      <c r="P9" s="444">
        <v>1.5</v>
      </c>
      <c r="Q9" s="444"/>
      <c r="R9" s="579">
        <f t="shared" si="1"/>
        <v>6</v>
      </c>
      <c r="S9" s="579">
        <f t="shared" si="2"/>
        <v>0</v>
      </c>
    </row>
    <row r="10" spans="1:19" ht="15.6" x14ac:dyDescent="0.25">
      <c r="A10" s="1218"/>
      <c r="B10" s="407" t="s">
        <v>25</v>
      </c>
      <c r="C10" s="400" t="e">
        <f>L10*#REF!</f>
        <v>#REF!</v>
      </c>
      <c r="D10" s="404" t="e">
        <f>M10*#REF!</f>
        <v>#REF!</v>
      </c>
      <c r="E10" s="404" t="e">
        <f>N10*#REF!</f>
        <v>#REF!</v>
      </c>
      <c r="F10" s="404" t="e">
        <f>O10*#REF!</f>
        <v>#REF!</v>
      </c>
      <c r="G10" s="404" t="e">
        <f>P10*#REF!</f>
        <v>#REF!</v>
      </c>
      <c r="H10" s="404" t="e">
        <f>Q10*#REF!</f>
        <v>#REF!</v>
      </c>
      <c r="I10" s="404" t="e">
        <f t="shared" si="0"/>
        <v>#REF!</v>
      </c>
      <c r="J10" s="404" t="e">
        <f t="shared" si="0"/>
        <v>#REF!</v>
      </c>
      <c r="K10" s="409"/>
      <c r="L10" s="404">
        <v>3</v>
      </c>
      <c r="M10" s="404"/>
      <c r="N10" s="444">
        <v>1</v>
      </c>
      <c r="O10" s="444"/>
      <c r="P10" s="444"/>
      <c r="Q10" s="444"/>
      <c r="R10" s="579">
        <f t="shared" si="1"/>
        <v>4</v>
      </c>
      <c r="S10" s="579">
        <f t="shared" si="2"/>
        <v>0</v>
      </c>
    </row>
    <row r="11" spans="1:19" x14ac:dyDescent="0.25">
      <c r="A11" s="1218"/>
      <c r="B11" s="403" t="s">
        <v>235</v>
      </c>
      <c r="C11" s="400" t="e">
        <f>L11*#REF!</f>
        <v>#REF!</v>
      </c>
      <c r="D11" s="404" t="e">
        <f>M11*#REF!</f>
        <v>#REF!</v>
      </c>
      <c r="E11" s="404" t="e">
        <f>N11*#REF!</f>
        <v>#REF!</v>
      </c>
      <c r="F11" s="404" t="e">
        <f>O11*#REF!</f>
        <v>#REF!</v>
      </c>
      <c r="G11" s="404" t="e">
        <f>P11*#REF!</f>
        <v>#REF!</v>
      </c>
      <c r="H11" s="404" t="e">
        <f>Q11*#REF!</f>
        <v>#REF!</v>
      </c>
      <c r="I11" s="404" t="e">
        <f t="shared" si="0"/>
        <v>#REF!</v>
      </c>
      <c r="J11" s="404" t="e">
        <f t="shared" si="0"/>
        <v>#REF!</v>
      </c>
      <c r="K11" s="405"/>
      <c r="L11" s="404">
        <v>3</v>
      </c>
      <c r="M11" s="404"/>
      <c r="N11" s="444"/>
      <c r="O11" s="444"/>
      <c r="P11" s="444"/>
      <c r="Q11" s="444"/>
      <c r="R11" s="579">
        <f t="shared" si="1"/>
        <v>3</v>
      </c>
      <c r="S11" s="579">
        <f t="shared" si="2"/>
        <v>0</v>
      </c>
    </row>
    <row r="12" spans="1:19" x14ac:dyDescent="0.25">
      <c r="A12" s="1218"/>
      <c r="B12" s="250" t="s">
        <v>4</v>
      </c>
      <c r="C12" s="400" t="e">
        <f>L12*#REF!</f>
        <v>#REF!</v>
      </c>
      <c r="D12" s="404" t="e">
        <f>M12*#REF!</f>
        <v>#REF!</v>
      </c>
      <c r="E12" s="404" t="e">
        <f>N12*#REF!</f>
        <v>#REF!</v>
      </c>
      <c r="F12" s="404" t="e">
        <f>O12*#REF!</f>
        <v>#REF!</v>
      </c>
      <c r="G12" s="404" t="e">
        <f>P12*#REF!</f>
        <v>#REF!</v>
      </c>
      <c r="H12" s="404" t="e">
        <f>Q12*#REF!</f>
        <v>#REF!</v>
      </c>
      <c r="I12" s="404" t="e">
        <f t="shared" si="0"/>
        <v>#REF!</v>
      </c>
      <c r="J12" s="404" t="e">
        <f t="shared" si="0"/>
        <v>#REF!</v>
      </c>
      <c r="K12" s="405"/>
      <c r="L12" s="404">
        <v>4</v>
      </c>
      <c r="M12" s="404"/>
      <c r="N12" s="444">
        <v>2.5</v>
      </c>
      <c r="O12" s="444"/>
      <c r="P12" s="444">
        <v>2.5</v>
      </c>
      <c r="Q12" s="444"/>
      <c r="R12" s="579">
        <f t="shared" si="1"/>
        <v>9</v>
      </c>
      <c r="S12" s="579">
        <f t="shared" si="2"/>
        <v>0</v>
      </c>
    </row>
    <row r="13" spans="1:19" x14ac:dyDescent="0.25">
      <c r="A13" s="1218"/>
      <c r="B13" s="403" t="s">
        <v>7</v>
      </c>
      <c r="C13" s="400" t="e">
        <f>L13*#REF!</f>
        <v>#REF!</v>
      </c>
      <c r="D13" s="404" t="e">
        <f>M13*#REF!</f>
        <v>#REF!</v>
      </c>
      <c r="E13" s="404" t="e">
        <f>N13*#REF!</f>
        <v>#REF!</v>
      </c>
      <c r="F13" s="404" t="e">
        <f>O13*#REF!</f>
        <v>#REF!</v>
      </c>
      <c r="G13" s="404" t="e">
        <f>P13*#REF!</f>
        <v>#REF!</v>
      </c>
      <c r="H13" s="404" t="e">
        <f>Q13*#REF!</f>
        <v>#REF!</v>
      </c>
      <c r="I13" s="404" t="e">
        <f t="shared" si="0"/>
        <v>#REF!</v>
      </c>
      <c r="J13" s="404" t="e">
        <f t="shared" si="0"/>
        <v>#REF!</v>
      </c>
      <c r="K13" s="411"/>
      <c r="L13" s="404"/>
      <c r="M13" s="404"/>
      <c r="N13" s="444">
        <v>1</v>
      </c>
      <c r="O13" s="444"/>
      <c r="P13" s="444">
        <v>1.5</v>
      </c>
      <c r="Q13" s="444"/>
      <c r="R13" s="579">
        <f t="shared" si="1"/>
        <v>2.5</v>
      </c>
      <c r="S13" s="579">
        <f t="shared" si="2"/>
        <v>0</v>
      </c>
    </row>
    <row r="14" spans="1:19" x14ac:dyDescent="0.25">
      <c r="A14" s="1219"/>
      <c r="B14" s="250" t="s">
        <v>384</v>
      </c>
      <c r="C14" s="400" t="e">
        <f>L14*#REF!</f>
        <v>#REF!</v>
      </c>
      <c r="D14" s="404" t="e">
        <f>M14*#REF!</f>
        <v>#REF!</v>
      </c>
      <c r="E14" s="404" t="e">
        <f>N14*#REF!</f>
        <v>#REF!</v>
      </c>
      <c r="F14" s="404" t="e">
        <f>O14*#REF!</f>
        <v>#REF!</v>
      </c>
      <c r="G14" s="404" t="e">
        <f>P14*#REF!</f>
        <v>#REF!</v>
      </c>
      <c r="H14" s="404" t="e">
        <f>Q14*#REF!</f>
        <v>#REF!</v>
      </c>
      <c r="I14" s="404" t="e">
        <f t="shared" si="0"/>
        <v>#REF!</v>
      </c>
      <c r="J14" s="404" t="e">
        <f t="shared" si="0"/>
        <v>#REF!</v>
      </c>
      <c r="K14" s="409"/>
      <c r="L14" s="404">
        <v>1</v>
      </c>
      <c r="M14" s="404"/>
      <c r="N14" s="444">
        <v>1</v>
      </c>
      <c r="O14" s="444"/>
      <c r="P14" s="444">
        <v>1</v>
      </c>
      <c r="Q14" s="444"/>
      <c r="R14" s="579">
        <f t="shared" si="1"/>
        <v>3</v>
      </c>
      <c r="S14" s="579">
        <f t="shared" si="2"/>
        <v>0</v>
      </c>
    </row>
    <row r="15" spans="1:19" ht="26.4" x14ac:dyDescent="0.25">
      <c r="A15" s="412" t="s">
        <v>262</v>
      </c>
      <c r="B15" s="413" t="s">
        <v>263</v>
      </c>
      <c r="C15" s="516" t="e">
        <f>L15*#REF!</f>
        <v>#REF!</v>
      </c>
      <c r="D15" s="516" t="e">
        <f>M15*#REF!</f>
        <v>#REF!</v>
      </c>
      <c r="E15" s="516" t="e">
        <f>N15*#REF!</f>
        <v>#REF!</v>
      </c>
      <c r="F15" s="516" t="e">
        <f>O15*#REF!</f>
        <v>#REF!</v>
      </c>
      <c r="G15" s="516" t="e">
        <f>P15*#REF!</f>
        <v>#REF!</v>
      </c>
      <c r="H15" s="516" t="e">
        <f>Q15*#REF!</f>
        <v>#REF!</v>
      </c>
      <c r="I15" s="516" t="e">
        <f t="shared" si="0"/>
        <v>#REF!</v>
      </c>
      <c r="J15" s="516" t="e">
        <f t="shared" si="0"/>
        <v>#REF!</v>
      </c>
      <c r="K15" s="409"/>
      <c r="L15" s="404"/>
      <c r="M15" s="404"/>
      <c r="N15" s="415"/>
      <c r="O15" s="415"/>
      <c r="P15" s="415">
        <v>0.5</v>
      </c>
      <c r="Q15" s="415"/>
      <c r="R15" s="415">
        <f t="shared" si="1"/>
        <v>0.5</v>
      </c>
      <c r="S15" s="415">
        <f t="shared" si="2"/>
        <v>0</v>
      </c>
    </row>
    <row r="16" spans="1:19" ht="26.4" x14ac:dyDescent="0.25">
      <c r="A16" s="412" t="s">
        <v>264</v>
      </c>
      <c r="B16" s="413" t="s">
        <v>265</v>
      </c>
      <c r="C16" s="516" t="e">
        <f>L16*#REF!</f>
        <v>#REF!</v>
      </c>
      <c r="D16" s="516" t="e">
        <f>M16*#REF!</f>
        <v>#REF!</v>
      </c>
      <c r="E16" s="516" t="e">
        <f>N16*#REF!</f>
        <v>#REF!</v>
      </c>
      <c r="F16" s="516" t="e">
        <f>O16*#REF!</f>
        <v>#REF!</v>
      </c>
      <c r="G16" s="516" t="e">
        <f>P16*#REF!</f>
        <v>#REF!</v>
      </c>
      <c r="H16" s="516" t="e">
        <f>Q16*#REF!</f>
        <v>#REF!</v>
      </c>
      <c r="I16" s="516" t="e">
        <f t="shared" si="0"/>
        <v>#REF!</v>
      </c>
      <c r="J16" s="516" t="e">
        <f t="shared" si="0"/>
        <v>#REF!</v>
      </c>
      <c r="K16" s="409"/>
      <c r="L16" s="404"/>
      <c r="M16" s="404"/>
      <c r="N16" s="415"/>
      <c r="O16" s="415"/>
      <c r="P16" s="415">
        <v>2</v>
      </c>
      <c r="Q16" s="415"/>
      <c r="R16" s="415">
        <f t="shared" si="1"/>
        <v>2</v>
      </c>
      <c r="S16" s="415">
        <f t="shared" si="2"/>
        <v>0</v>
      </c>
    </row>
    <row r="17" spans="1:19" ht="31.5" customHeight="1" x14ac:dyDescent="0.25">
      <c r="A17" s="516" t="s">
        <v>512</v>
      </c>
      <c r="B17" s="416" t="s">
        <v>267</v>
      </c>
      <c r="C17" s="516" t="e">
        <f>L17*#REF!</f>
        <v>#VALUE!</v>
      </c>
      <c r="D17" s="516" t="e">
        <f>M17*#REF!</f>
        <v>#REF!</v>
      </c>
      <c r="E17" s="516" t="e">
        <f>N17*#REF!</f>
        <v>#REF!</v>
      </c>
      <c r="F17" s="516" t="e">
        <f>O17*#REF!</f>
        <v>#REF!</v>
      </c>
      <c r="G17" s="516" t="e">
        <f>P17*#REF!</f>
        <v>#REF!</v>
      </c>
      <c r="H17" s="516" t="e">
        <f>Q17*#REF!</f>
        <v>#REF!</v>
      </c>
      <c r="I17" s="516" t="e">
        <f t="shared" si="0"/>
        <v>#VALUE!</v>
      </c>
      <c r="J17" s="516" t="e">
        <f t="shared" si="0"/>
        <v>#REF!</v>
      </c>
      <c r="K17" s="409"/>
      <c r="L17" s="421" t="s">
        <v>530</v>
      </c>
      <c r="M17" s="421">
        <v>1</v>
      </c>
      <c r="N17" s="418">
        <v>1</v>
      </c>
      <c r="O17" s="418"/>
      <c r="P17" s="418">
        <v>1</v>
      </c>
      <c r="Q17" s="418">
        <v>0.5</v>
      </c>
      <c r="R17" s="415">
        <v>4.5</v>
      </c>
      <c r="S17" s="415">
        <f t="shared" si="2"/>
        <v>1.5</v>
      </c>
    </row>
    <row r="18" spans="1:19" ht="24" customHeight="1" x14ac:dyDescent="0.25">
      <c r="A18" s="516" t="s">
        <v>446</v>
      </c>
      <c r="B18" s="416" t="s">
        <v>447</v>
      </c>
      <c r="C18" s="516" t="e">
        <f>L18*#REF!</f>
        <v>#VALUE!</v>
      </c>
      <c r="D18" s="516" t="e">
        <f>M18*#REF!</f>
        <v>#REF!</v>
      </c>
      <c r="E18" s="516" t="e">
        <f>N18*#REF!</f>
        <v>#REF!</v>
      </c>
      <c r="F18" s="516" t="e">
        <f>O18*#REF!</f>
        <v>#REF!</v>
      </c>
      <c r="G18" s="516" t="e">
        <f>P18*#REF!</f>
        <v>#REF!</v>
      </c>
      <c r="H18" s="516" t="e">
        <f>Q18*#REF!</f>
        <v>#REF!</v>
      </c>
      <c r="I18" s="516" t="e">
        <f t="shared" si="0"/>
        <v>#VALUE!</v>
      </c>
      <c r="J18" s="516" t="e">
        <f t="shared" si="0"/>
        <v>#REF!</v>
      </c>
      <c r="K18" s="409"/>
      <c r="L18" s="421" t="s">
        <v>532</v>
      </c>
      <c r="M18" s="421"/>
      <c r="N18" s="418">
        <v>1</v>
      </c>
      <c r="O18" s="418"/>
      <c r="P18" s="418">
        <v>1</v>
      </c>
      <c r="Q18" s="418"/>
      <c r="R18" s="415">
        <v>4</v>
      </c>
      <c r="S18" s="415">
        <f t="shared" si="2"/>
        <v>0</v>
      </c>
    </row>
    <row r="19" spans="1:19" ht="15.75" customHeight="1" x14ac:dyDescent="0.25">
      <c r="A19" s="1220" t="s">
        <v>449</v>
      </c>
      <c r="B19" s="416" t="s">
        <v>513</v>
      </c>
      <c r="C19" s="516" t="e">
        <f>L19*#REF!</f>
        <v>#REF!</v>
      </c>
      <c r="D19" s="516" t="e">
        <f>M19*#REF!</f>
        <v>#REF!</v>
      </c>
      <c r="E19" s="516" t="e">
        <f>N19*#REF!</f>
        <v>#REF!</v>
      </c>
      <c r="F19" s="516" t="e">
        <f>O19*#REF!</f>
        <v>#REF!</v>
      </c>
      <c r="G19" s="516" t="e">
        <f>P19*#REF!</f>
        <v>#REF!</v>
      </c>
      <c r="H19" s="516" t="e">
        <f>Q19*#REF!</f>
        <v>#REF!</v>
      </c>
      <c r="I19" s="516" t="e">
        <f t="shared" si="0"/>
        <v>#REF!</v>
      </c>
      <c r="J19" s="516" t="e">
        <f t="shared" si="0"/>
        <v>#REF!</v>
      </c>
      <c r="K19" s="409"/>
      <c r="L19" s="421">
        <v>0.5</v>
      </c>
      <c r="M19" s="421"/>
      <c r="N19" s="418"/>
      <c r="O19" s="418"/>
      <c r="P19" s="418"/>
      <c r="Q19" s="418"/>
      <c r="R19" s="415">
        <f t="shared" si="1"/>
        <v>0.5</v>
      </c>
      <c r="S19" s="415">
        <f t="shared" si="2"/>
        <v>0</v>
      </c>
    </row>
    <row r="20" spans="1:19" ht="15" x14ac:dyDescent="0.25">
      <c r="A20" s="1220"/>
      <c r="B20" s="416" t="s">
        <v>451</v>
      </c>
      <c r="C20" s="516" t="e">
        <f>L20*#REF!</f>
        <v>#REF!</v>
      </c>
      <c r="D20" s="516" t="e">
        <f>M20*#REF!</f>
        <v>#REF!</v>
      </c>
      <c r="E20" s="516" t="e">
        <f>N20*#REF!</f>
        <v>#REF!</v>
      </c>
      <c r="F20" s="516" t="e">
        <f>O20*#REF!</f>
        <v>#REF!</v>
      </c>
      <c r="G20" s="516" t="e">
        <f>P20*#REF!</f>
        <v>#REF!</v>
      </c>
      <c r="H20" s="516" t="e">
        <f>Q20*#REF!</f>
        <v>#REF!</v>
      </c>
      <c r="I20" s="516" t="e">
        <f t="shared" si="0"/>
        <v>#REF!</v>
      </c>
      <c r="J20" s="516" t="e">
        <f t="shared" si="0"/>
        <v>#REF!</v>
      </c>
      <c r="K20" s="409"/>
      <c r="L20" s="421"/>
      <c r="M20" s="421"/>
      <c r="N20" s="418">
        <v>0.5</v>
      </c>
      <c r="O20" s="418"/>
      <c r="P20" s="418"/>
      <c r="Q20" s="418"/>
      <c r="R20" s="415">
        <f t="shared" si="1"/>
        <v>0.5</v>
      </c>
      <c r="S20" s="415">
        <f t="shared" si="2"/>
        <v>0</v>
      </c>
    </row>
    <row r="21" spans="1:19" s="399" customFormat="1" ht="30" x14ac:dyDescent="0.25">
      <c r="A21" s="419" t="s">
        <v>452</v>
      </c>
      <c r="B21" s="420" t="s">
        <v>453</v>
      </c>
      <c r="C21" s="419" t="e">
        <f>L21*#REF!</f>
        <v>#VALUE!</v>
      </c>
      <c r="D21" s="419" t="e">
        <f>M21*#REF!</f>
        <v>#REF!</v>
      </c>
      <c r="E21" s="419" t="e">
        <f>N21*#REF!</f>
        <v>#REF!</v>
      </c>
      <c r="F21" s="419" t="e">
        <f>O21*#REF!</f>
        <v>#REF!</v>
      </c>
      <c r="G21" s="419" t="e">
        <f>P21*#REF!</f>
        <v>#REF!</v>
      </c>
      <c r="H21" s="419" t="e">
        <f>Q21*#REF!</f>
        <v>#REF!</v>
      </c>
      <c r="I21" s="419" t="e">
        <f t="shared" si="0"/>
        <v>#VALUE!</v>
      </c>
      <c r="J21" s="419" t="e">
        <f t="shared" si="0"/>
        <v>#REF!</v>
      </c>
      <c r="K21" s="409"/>
      <c r="L21" s="421" t="s">
        <v>533</v>
      </c>
      <c r="M21" s="421"/>
      <c r="N21" s="448">
        <v>1</v>
      </c>
      <c r="O21" s="448"/>
      <c r="P21" s="448"/>
      <c r="Q21" s="448"/>
      <c r="R21" s="579">
        <v>2.5</v>
      </c>
      <c r="S21" s="579">
        <f t="shared" si="2"/>
        <v>0</v>
      </c>
    </row>
    <row r="22" spans="1:19" ht="15" x14ac:dyDescent="0.25">
      <c r="A22" s="1221" t="s">
        <v>454</v>
      </c>
      <c r="B22" s="452" t="s">
        <v>455</v>
      </c>
      <c r="C22" s="423" t="e">
        <f>L22*#REF!</f>
        <v>#REF!</v>
      </c>
      <c r="D22" s="404" t="e">
        <f>M22*#REF!</f>
        <v>#REF!</v>
      </c>
      <c r="E22" s="404" t="e">
        <f>N22*#REF!</f>
        <v>#REF!</v>
      </c>
      <c r="F22" s="404" t="e">
        <f>O22*#REF!</f>
        <v>#REF!</v>
      </c>
      <c r="G22" s="404" t="e">
        <f>P22*#REF!</f>
        <v>#REF!</v>
      </c>
      <c r="H22" s="404" t="e">
        <f>Q22*#REF!</f>
        <v>#REF!</v>
      </c>
      <c r="I22" s="404" t="e">
        <f t="shared" si="0"/>
        <v>#REF!</v>
      </c>
      <c r="J22" s="404" t="e">
        <f t="shared" si="0"/>
        <v>#REF!</v>
      </c>
      <c r="K22" s="395"/>
      <c r="L22" s="404">
        <v>4.5</v>
      </c>
      <c r="M22" s="404"/>
      <c r="N22" s="444"/>
      <c r="O22" s="444"/>
      <c r="P22" s="448"/>
      <c r="Q22" s="448"/>
      <c r="R22" s="579">
        <f t="shared" si="1"/>
        <v>4.5</v>
      </c>
      <c r="S22" s="579">
        <f t="shared" si="2"/>
        <v>0</v>
      </c>
    </row>
    <row r="23" spans="1:19" ht="15" x14ac:dyDescent="0.25">
      <c r="A23" s="1221"/>
      <c r="B23" s="452" t="s">
        <v>456</v>
      </c>
      <c r="C23" s="423" t="e">
        <f>L23*#REF!</f>
        <v>#REF!</v>
      </c>
      <c r="D23" s="404" t="e">
        <f>M23*#REF!</f>
        <v>#REF!</v>
      </c>
      <c r="E23" s="404" t="e">
        <f>N23*#REF!</f>
        <v>#REF!</v>
      </c>
      <c r="F23" s="404" t="e">
        <f>#REF!*#REF!</f>
        <v>#REF!</v>
      </c>
      <c r="G23" s="404" t="e">
        <f>P23*#REF!</f>
        <v>#REF!</v>
      </c>
      <c r="H23" s="404" t="e">
        <f>#REF!*#REF!</f>
        <v>#REF!</v>
      </c>
      <c r="I23" s="404" t="e">
        <f t="shared" si="0"/>
        <v>#REF!</v>
      </c>
      <c r="J23" s="404" t="e">
        <f t="shared" si="0"/>
        <v>#REF!</v>
      </c>
      <c r="K23" s="395"/>
      <c r="L23" s="404"/>
      <c r="M23" s="404">
        <v>5</v>
      </c>
      <c r="N23" s="444"/>
      <c r="O23" s="444">
        <v>2</v>
      </c>
      <c r="P23" s="448"/>
      <c r="Q23" s="448">
        <v>2</v>
      </c>
      <c r="R23" s="579">
        <f t="shared" si="1"/>
        <v>0</v>
      </c>
      <c r="S23" s="579">
        <f t="shared" si="2"/>
        <v>9</v>
      </c>
    </row>
    <row r="24" spans="1:19" ht="17.25" customHeight="1" x14ac:dyDescent="0.25">
      <c r="A24" s="1221" t="s">
        <v>457</v>
      </c>
      <c r="B24" s="422" t="s">
        <v>152</v>
      </c>
      <c r="C24" s="423" t="e">
        <f>L24*#REF!</f>
        <v>#REF!</v>
      </c>
      <c r="D24" s="404" t="e">
        <f>M24*#REF!</f>
        <v>#REF!</v>
      </c>
      <c r="E24" s="404" t="e">
        <f>N24*#REF!</f>
        <v>#REF!</v>
      </c>
      <c r="F24" s="404" t="e">
        <f>O23*#REF!</f>
        <v>#REF!</v>
      </c>
      <c r="G24" s="404" t="e">
        <f>P24*#REF!</f>
        <v>#REF!</v>
      </c>
      <c r="H24" s="404" t="e">
        <f>Q23*#REF!</f>
        <v>#REF!</v>
      </c>
      <c r="I24" s="404" t="e">
        <f t="shared" si="0"/>
        <v>#REF!</v>
      </c>
      <c r="J24" s="404" t="e">
        <f t="shared" si="0"/>
        <v>#REF!</v>
      </c>
      <c r="K24" s="395"/>
      <c r="L24" s="404"/>
      <c r="M24" s="404"/>
      <c r="N24" s="444">
        <v>2</v>
      </c>
      <c r="O24" s="444"/>
      <c r="P24" s="448">
        <v>1</v>
      </c>
      <c r="Q24" s="448"/>
      <c r="R24" s="579">
        <f t="shared" si="1"/>
        <v>3</v>
      </c>
      <c r="S24" s="579">
        <f t="shared" si="2"/>
        <v>0</v>
      </c>
    </row>
    <row r="25" spans="1:19" ht="17.25" customHeight="1" x14ac:dyDescent="0.25">
      <c r="A25" s="1221"/>
      <c r="B25" s="422" t="s">
        <v>425</v>
      </c>
      <c r="C25" s="423" t="e">
        <f>L25*#REF!</f>
        <v>#REF!</v>
      </c>
      <c r="D25" s="404" t="e">
        <f>M25*#REF!</f>
        <v>#REF!</v>
      </c>
      <c r="E25" s="404" t="e">
        <f>N25*#REF!</f>
        <v>#REF!</v>
      </c>
      <c r="F25" s="404" t="e">
        <f>O25*#REF!</f>
        <v>#REF!</v>
      </c>
      <c r="G25" s="404" t="e">
        <f>P25*#REF!</f>
        <v>#REF!</v>
      </c>
      <c r="H25" s="404" t="e">
        <f>Q25*#REF!</f>
        <v>#REF!</v>
      </c>
      <c r="I25" s="404" t="e">
        <f t="shared" si="0"/>
        <v>#REF!</v>
      </c>
      <c r="J25" s="404" t="e">
        <f t="shared" si="0"/>
        <v>#REF!</v>
      </c>
      <c r="K25" s="395"/>
      <c r="L25" s="404"/>
      <c r="M25" s="404"/>
      <c r="N25" s="444"/>
      <c r="O25" s="445">
        <v>17.5</v>
      </c>
      <c r="P25" s="448"/>
      <c r="Q25" s="448">
        <v>17.5</v>
      </c>
      <c r="R25" s="579">
        <f t="shared" si="1"/>
        <v>0</v>
      </c>
      <c r="S25" s="579">
        <f t="shared" si="2"/>
        <v>35</v>
      </c>
    </row>
    <row r="26" spans="1:19" ht="15.6" x14ac:dyDescent="0.25">
      <c r="A26" s="424" t="s">
        <v>396</v>
      </c>
      <c r="B26" s="425"/>
      <c r="C26" s="426"/>
      <c r="D26" s="515">
        <v>140</v>
      </c>
      <c r="E26" s="515"/>
      <c r="F26" s="515">
        <v>140</v>
      </c>
      <c r="G26" s="515"/>
      <c r="H26" s="515"/>
      <c r="I26" s="515"/>
      <c r="J26" s="515">
        <f>SUM(C26:I26)</f>
        <v>280</v>
      </c>
      <c r="L26" s="428"/>
      <c r="M26" s="404">
        <v>140</v>
      </c>
      <c r="N26" s="444"/>
      <c r="O26" s="444">
        <v>140</v>
      </c>
      <c r="P26" s="448"/>
      <c r="Q26" s="448"/>
      <c r="R26" s="579">
        <f t="shared" si="1"/>
        <v>0</v>
      </c>
      <c r="S26" s="579">
        <f t="shared" si="2"/>
        <v>280</v>
      </c>
    </row>
    <row r="27" spans="1:19" ht="15.6" x14ac:dyDescent="0.25">
      <c r="A27" s="515" t="s">
        <v>375</v>
      </c>
      <c r="B27" s="425"/>
      <c r="C27" s="429"/>
      <c r="D27" s="427"/>
      <c r="E27" s="427"/>
      <c r="F27" s="427"/>
      <c r="G27" s="427"/>
      <c r="H27" s="427"/>
      <c r="I27" s="427"/>
      <c r="J27" s="427"/>
      <c r="L27" s="613">
        <v>29</v>
      </c>
      <c r="M27" s="613">
        <v>6</v>
      </c>
      <c r="N27" s="612">
        <f>SUM(N7:N25)</f>
        <v>16.5</v>
      </c>
      <c r="O27" s="612">
        <f>SUM(O7:O25)</f>
        <v>19.5</v>
      </c>
      <c r="P27" s="612">
        <f>SUM(P7:P25)</f>
        <v>15</v>
      </c>
      <c r="Q27" s="612">
        <f>SUM(Q7:Q25)</f>
        <v>20</v>
      </c>
      <c r="R27" s="1265" t="s">
        <v>397</v>
      </c>
      <c r="S27" s="1266"/>
    </row>
    <row r="28" spans="1:19" ht="15.6" x14ac:dyDescent="0.25">
      <c r="A28" s="431"/>
      <c r="B28" s="432"/>
      <c r="C28" s="433"/>
      <c r="D28" s="434"/>
      <c r="E28" s="434"/>
      <c r="F28" s="434"/>
      <c r="G28" s="434"/>
      <c r="H28" s="434"/>
      <c r="I28" s="434"/>
      <c r="J28" s="434"/>
      <c r="L28" s="1267">
        <f>SUM(L27:M27)</f>
        <v>35</v>
      </c>
      <c r="M28" s="1267"/>
      <c r="N28" s="1268">
        <f>SUM(N27:O27)</f>
        <v>36</v>
      </c>
      <c r="O28" s="1268"/>
      <c r="P28" s="448">
        <f>SUM(P27:Q27)</f>
        <v>35</v>
      </c>
      <c r="Q28" s="448"/>
      <c r="R28" s="1269">
        <f>AVERAGE(L28:Q28)</f>
        <v>35.333333333333336</v>
      </c>
      <c r="S28" s="1270"/>
    </row>
    <row r="29" spans="1:19" ht="15.6" x14ac:dyDescent="0.25">
      <c r="A29" s="431"/>
      <c r="B29" s="432"/>
      <c r="C29" s="433"/>
      <c r="D29" s="434"/>
      <c r="E29" s="434"/>
      <c r="F29" s="434"/>
      <c r="G29" s="434"/>
      <c r="H29" s="434"/>
      <c r="I29" s="434"/>
      <c r="J29" s="434"/>
      <c r="L29" s="434"/>
      <c r="M29" s="434"/>
      <c r="N29" s="434"/>
      <c r="O29" s="434"/>
      <c r="P29" s="434"/>
      <c r="Q29" s="434"/>
      <c r="R29" s="434"/>
      <c r="S29" s="434"/>
    </row>
  </sheetData>
  <mergeCells count="21">
    <mergeCell ref="B1:S1"/>
    <mergeCell ref="B2:S2"/>
    <mergeCell ref="A3:S3"/>
    <mergeCell ref="A4:S4"/>
    <mergeCell ref="A19:A20"/>
    <mergeCell ref="R5:S5"/>
    <mergeCell ref="A7:A14"/>
    <mergeCell ref="A5:B6"/>
    <mergeCell ref="C5:D5"/>
    <mergeCell ref="E5:F5"/>
    <mergeCell ref="G5:H5"/>
    <mergeCell ref="I5:J5"/>
    <mergeCell ref="L5:M5"/>
    <mergeCell ref="N5:O5"/>
    <mergeCell ref="P5:Q5"/>
    <mergeCell ref="A22:A23"/>
    <mergeCell ref="A24:A25"/>
    <mergeCell ref="R27:S27"/>
    <mergeCell ref="L28:M28"/>
    <mergeCell ref="N28:O28"/>
    <mergeCell ref="R28:S28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landscape" horizontalDpi="4294967293" r:id="rId1"/>
  <headerFoot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N43"/>
  <sheetViews>
    <sheetView workbookViewId="0">
      <pane xSplit="1" ySplit="4" topLeftCell="B26" activePane="bottomRight" state="frozen"/>
      <selection pane="topRight" activeCell="B1" sqref="B1"/>
      <selection pane="bottomLeft" activeCell="A5" sqref="A5"/>
      <selection pane="bottomRight" activeCell="I33" sqref="I33"/>
    </sheetView>
  </sheetViews>
  <sheetFormatPr defaultRowHeight="13.2" x14ac:dyDescent="0.25"/>
  <cols>
    <col min="1" max="1" width="31" customWidth="1"/>
    <col min="2" max="2" width="43.88671875" customWidth="1"/>
  </cols>
  <sheetData>
    <row r="1" spans="1:14" s="330" customFormat="1" ht="17.399999999999999" x14ac:dyDescent="0.3">
      <c r="A1" s="882" t="s">
        <v>671</v>
      </c>
      <c r="B1" s="882"/>
      <c r="C1" s="882"/>
      <c r="D1" s="882"/>
      <c r="E1" s="882"/>
      <c r="F1" s="882"/>
      <c r="G1" s="882"/>
      <c r="H1" s="882"/>
      <c r="I1" s="882"/>
      <c r="J1" s="882"/>
      <c r="K1" s="882"/>
      <c r="N1" s="629">
        <v>31</v>
      </c>
    </row>
    <row r="2" spans="1:14" s="330" customFormat="1" ht="15.6" x14ac:dyDescent="0.25">
      <c r="A2" s="875" t="s">
        <v>674</v>
      </c>
      <c r="B2" s="875"/>
      <c r="C2" s="875"/>
      <c r="D2" s="875"/>
      <c r="E2" s="875"/>
      <c r="F2" s="875"/>
      <c r="G2" s="875"/>
      <c r="H2" s="875"/>
      <c r="I2" s="875"/>
      <c r="J2" s="875"/>
      <c r="K2" s="875"/>
      <c r="N2" s="630">
        <v>36</v>
      </c>
    </row>
    <row r="3" spans="1:14" x14ac:dyDescent="0.25">
      <c r="A3" s="879"/>
      <c r="B3" s="880"/>
      <c r="C3" s="880"/>
      <c r="D3" s="880"/>
      <c r="E3" s="880"/>
      <c r="F3" s="880"/>
      <c r="G3" s="880"/>
      <c r="H3" s="880"/>
      <c r="I3" s="880"/>
      <c r="J3" s="880"/>
      <c r="K3" s="881"/>
    </row>
    <row r="4" spans="1:14" ht="57.6" x14ac:dyDescent="0.25">
      <c r="A4" s="868" t="s">
        <v>249</v>
      </c>
      <c r="B4" s="868"/>
      <c r="C4" s="698" t="s">
        <v>620</v>
      </c>
      <c r="D4" s="698" t="s">
        <v>621</v>
      </c>
      <c r="E4" s="698" t="s">
        <v>622</v>
      </c>
      <c r="F4" s="698" t="s">
        <v>623</v>
      </c>
      <c r="G4" s="698" t="s">
        <v>645</v>
      </c>
      <c r="H4" s="698" t="s">
        <v>644</v>
      </c>
      <c r="I4" s="698" t="s">
        <v>647</v>
      </c>
      <c r="J4" s="698" t="s">
        <v>648</v>
      </c>
      <c r="K4" s="698" t="s">
        <v>682</v>
      </c>
    </row>
    <row r="5" spans="1:14" ht="14.4" x14ac:dyDescent="0.25">
      <c r="A5" s="869" t="s">
        <v>624</v>
      </c>
      <c r="B5" s="664" t="s">
        <v>2</v>
      </c>
      <c r="C5" s="619">
        <v>4</v>
      </c>
      <c r="D5" s="619">
        <v>5</v>
      </c>
      <c r="E5" s="619">
        <v>3</v>
      </c>
      <c r="F5" s="619">
        <v>3</v>
      </c>
      <c r="G5" s="624">
        <f>SUM(C5:F5)</f>
        <v>15</v>
      </c>
      <c r="H5" s="627">
        <f>((C5+D5+E5)*$N$2)+(F5*$N$1)</f>
        <v>525</v>
      </c>
      <c r="I5" s="619">
        <v>0</v>
      </c>
      <c r="J5" s="619">
        <f>I5*$N$1</f>
        <v>0</v>
      </c>
      <c r="K5" s="621">
        <f>H5+J5</f>
        <v>525</v>
      </c>
    </row>
    <row r="6" spans="1:14" ht="14.4" x14ac:dyDescent="0.25">
      <c r="A6" s="869"/>
      <c r="B6" s="664" t="s">
        <v>383</v>
      </c>
      <c r="C6" s="653">
        <v>5</v>
      </c>
      <c r="D6" s="653">
        <v>5</v>
      </c>
      <c r="E6" s="653">
        <v>4</v>
      </c>
      <c r="F6" s="619">
        <v>3</v>
      </c>
      <c r="G6" s="624">
        <f t="shared" ref="G6:G17" si="0">SUM(C6:F6)</f>
        <v>17</v>
      </c>
      <c r="H6" s="627">
        <f>((C6+D6+E6)*$N$2)+(F6*$N$1)</f>
        <v>597</v>
      </c>
      <c r="I6" s="653">
        <v>3</v>
      </c>
      <c r="J6" s="619">
        <f t="shared" ref="J6:J17" si="1">I6*$N$1</f>
        <v>93</v>
      </c>
      <c r="K6" s="621">
        <f t="shared" ref="K6:K19" si="2">H6+J6</f>
        <v>690</v>
      </c>
    </row>
    <row r="7" spans="1:14" ht="14.4" x14ac:dyDescent="0.25">
      <c r="A7" s="869"/>
      <c r="B7" s="620" t="s">
        <v>670</v>
      </c>
      <c r="C7" s="653">
        <v>2</v>
      </c>
      <c r="D7" s="619"/>
      <c r="E7" s="619"/>
      <c r="F7" s="653">
        <v>2</v>
      </c>
      <c r="G7" s="624">
        <f>SUM(C7:F7)</f>
        <v>4</v>
      </c>
      <c r="H7" s="627">
        <f>((C7+D7+E7)*$N$2)+(F7*$N$2)</f>
        <v>144</v>
      </c>
      <c r="I7" s="619">
        <v>3</v>
      </c>
      <c r="J7" s="619">
        <f>I7*$N$1</f>
        <v>93</v>
      </c>
      <c r="K7" s="621">
        <f>H7+J7</f>
        <v>237</v>
      </c>
    </row>
    <row r="8" spans="1:14" ht="14.4" x14ac:dyDescent="0.25">
      <c r="A8" s="869"/>
      <c r="B8" s="664" t="s">
        <v>19</v>
      </c>
      <c r="C8" s="619">
        <v>4</v>
      </c>
      <c r="D8" s="619">
        <v>4</v>
      </c>
      <c r="E8" s="619">
        <v>3</v>
      </c>
      <c r="F8" s="619">
        <v>3</v>
      </c>
      <c r="G8" s="624">
        <f t="shared" si="0"/>
        <v>14</v>
      </c>
      <c r="H8" s="627">
        <f t="shared" ref="H8:H9" si="3">((C8+D8+E8)*$N$2)+(F8*$N$1)</f>
        <v>489</v>
      </c>
      <c r="I8" s="619">
        <v>0</v>
      </c>
      <c r="J8" s="619">
        <f t="shared" si="1"/>
        <v>0</v>
      </c>
      <c r="K8" s="621">
        <f t="shared" si="2"/>
        <v>489</v>
      </c>
    </row>
    <row r="9" spans="1:14" ht="14.4" x14ac:dyDescent="0.25">
      <c r="A9" s="869"/>
      <c r="B9" s="664" t="s">
        <v>625</v>
      </c>
      <c r="C9" s="619">
        <v>3</v>
      </c>
      <c r="D9" s="619">
        <v>3</v>
      </c>
      <c r="E9" s="619">
        <v>2</v>
      </c>
      <c r="F9" s="619">
        <v>2</v>
      </c>
      <c r="G9" s="624">
        <f t="shared" si="0"/>
        <v>10</v>
      </c>
      <c r="H9" s="627">
        <f t="shared" si="3"/>
        <v>350</v>
      </c>
      <c r="I9" s="619">
        <v>0</v>
      </c>
      <c r="J9" s="619">
        <f t="shared" si="1"/>
        <v>0</v>
      </c>
      <c r="K9" s="621">
        <f t="shared" si="2"/>
        <v>350</v>
      </c>
    </row>
    <row r="10" spans="1:14" ht="14.4" x14ac:dyDescent="0.25">
      <c r="A10" s="869"/>
      <c r="B10" s="620" t="s">
        <v>626</v>
      </c>
      <c r="C10" s="619">
        <v>0</v>
      </c>
      <c r="D10" s="619">
        <v>0</v>
      </c>
      <c r="E10" s="619">
        <v>0</v>
      </c>
      <c r="F10" s="619">
        <v>1</v>
      </c>
      <c r="G10" s="624">
        <f t="shared" si="0"/>
        <v>1</v>
      </c>
      <c r="H10" s="627">
        <f>((C10+D10+E10)*$N$2)+(F10*$N$2)</f>
        <v>36</v>
      </c>
      <c r="I10" s="619">
        <v>0</v>
      </c>
      <c r="J10" s="619">
        <f t="shared" si="1"/>
        <v>0</v>
      </c>
      <c r="K10" s="621">
        <f t="shared" si="2"/>
        <v>36</v>
      </c>
    </row>
    <row r="11" spans="1:14" ht="14.4" x14ac:dyDescent="0.25">
      <c r="A11" s="869"/>
      <c r="B11" s="620" t="s">
        <v>627</v>
      </c>
      <c r="C11" s="702">
        <v>1</v>
      </c>
      <c r="D11" s="702">
        <v>0</v>
      </c>
      <c r="E11" s="702">
        <v>0</v>
      </c>
      <c r="F11" s="619">
        <v>0</v>
      </c>
      <c r="G11" s="624">
        <f t="shared" si="0"/>
        <v>1</v>
      </c>
      <c r="H11" s="627">
        <f t="shared" ref="H11:H17" si="4">((C11+D11+E11)*$N$2)+(F11*$N$2)</f>
        <v>36</v>
      </c>
      <c r="I11" s="702">
        <v>0</v>
      </c>
      <c r="J11" s="619">
        <f t="shared" si="1"/>
        <v>0</v>
      </c>
      <c r="K11" s="621">
        <f t="shared" si="2"/>
        <v>36</v>
      </c>
    </row>
    <row r="12" spans="1:14" ht="14.4" x14ac:dyDescent="0.25">
      <c r="A12" s="869"/>
      <c r="B12" s="620" t="s">
        <v>34</v>
      </c>
      <c r="C12" s="702">
        <v>4</v>
      </c>
      <c r="D12" s="702">
        <v>4</v>
      </c>
      <c r="E12" s="702">
        <v>3</v>
      </c>
      <c r="F12" s="619">
        <v>3</v>
      </c>
      <c r="G12" s="624">
        <f t="shared" si="0"/>
        <v>14</v>
      </c>
      <c r="H12" s="627">
        <f t="shared" si="4"/>
        <v>504</v>
      </c>
      <c r="I12" s="619">
        <v>0</v>
      </c>
      <c r="J12" s="619">
        <f t="shared" si="1"/>
        <v>0</v>
      </c>
      <c r="K12" s="621">
        <f t="shared" si="2"/>
        <v>504</v>
      </c>
    </row>
    <row r="13" spans="1:14" ht="14.4" x14ac:dyDescent="0.25">
      <c r="A13" s="869"/>
      <c r="B13" s="620" t="s">
        <v>23</v>
      </c>
      <c r="C13" s="702">
        <v>1</v>
      </c>
      <c r="D13" s="702">
        <v>1</v>
      </c>
      <c r="E13" s="702">
        <v>1</v>
      </c>
      <c r="F13" s="619">
        <v>1</v>
      </c>
      <c r="G13" s="624">
        <f t="shared" si="0"/>
        <v>4</v>
      </c>
      <c r="H13" s="627">
        <f t="shared" si="4"/>
        <v>144</v>
      </c>
      <c r="I13" s="702">
        <v>1</v>
      </c>
      <c r="J13" s="619">
        <f t="shared" si="1"/>
        <v>31</v>
      </c>
      <c r="K13" s="621">
        <f t="shared" si="2"/>
        <v>175</v>
      </c>
    </row>
    <row r="14" spans="1:14" ht="14.4" x14ac:dyDescent="0.25">
      <c r="A14" s="869"/>
      <c r="B14" s="620" t="s">
        <v>628</v>
      </c>
      <c r="C14" s="702">
        <v>3</v>
      </c>
      <c r="D14" s="702">
        <v>0</v>
      </c>
      <c r="E14" s="702">
        <v>0</v>
      </c>
      <c r="F14" s="619">
        <v>0</v>
      </c>
      <c r="G14" s="624">
        <f t="shared" si="0"/>
        <v>3</v>
      </c>
      <c r="H14" s="627">
        <f t="shared" si="4"/>
        <v>108</v>
      </c>
      <c r="I14" s="702">
        <v>0</v>
      </c>
      <c r="J14" s="619">
        <f t="shared" si="1"/>
        <v>0</v>
      </c>
      <c r="K14" s="621">
        <f t="shared" si="2"/>
        <v>108</v>
      </c>
    </row>
    <row r="15" spans="1:14" ht="28.8" x14ac:dyDescent="0.25">
      <c r="A15" s="869"/>
      <c r="B15" s="620" t="s">
        <v>669</v>
      </c>
      <c r="C15" s="702">
        <v>0</v>
      </c>
      <c r="D15" s="702">
        <v>2</v>
      </c>
      <c r="E15" s="702">
        <v>2</v>
      </c>
      <c r="F15" s="619">
        <v>0</v>
      </c>
      <c r="G15" s="624">
        <f t="shared" si="0"/>
        <v>4</v>
      </c>
      <c r="H15" s="627">
        <f t="shared" si="4"/>
        <v>144</v>
      </c>
      <c r="I15" s="702">
        <v>0</v>
      </c>
      <c r="J15" s="619">
        <f t="shared" si="1"/>
        <v>0</v>
      </c>
      <c r="K15" s="621">
        <f t="shared" si="2"/>
        <v>144</v>
      </c>
    </row>
    <row r="16" spans="1:14" ht="14.4" x14ac:dyDescent="0.25">
      <c r="A16" s="869"/>
      <c r="B16" s="620" t="s">
        <v>630</v>
      </c>
      <c r="C16" s="625">
        <v>0</v>
      </c>
      <c r="D16" s="702">
        <v>0</v>
      </c>
      <c r="E16" s="702">
        <v>2</v>
      </c>
      <c r="F16" s="619">
        <v>2</v>
      </c>
      <c r="G16" s="624">
        <f t="shared" si="0"/>
        <v>4</v>
      </c>
      <c r="H16" s="627">
        <f t="shared" si="4"/>
        <v>144</v>
      </c>
      <c r="I16" s="619">
        <v>0</v>
      </c>
      <c r="J16" s="619">
        <f t="shared" si="1"/>
        <v>0</v>
      </c>
      <c r="K16" s="621">
        <f t="shared" si="2"/>
        <v>144</v>
      </c>
    </row>
    <row r="17" spans="1:11" ht="14.4" x14ac:dyDescent="0.25">
      <c r="A17" s="869"/>
      <c r="B17" s="620" t="s">
        <v>469</v>
      </c>
      <c r="C17" s="702">
        <v>0</v>
      </c>
      <c r="D17" s="702">
        <v>1</v>
      </c>
      <c r="E17" s="702">
        <v>0</v>
      </c>
      <c r="F17" s="619">
        <v>0</v>
      </c>
      <c r="G17" s="624">
        <f t="shared" si="0"/>
        <v>1</v>
      </c>
      <c r="H17" s="627">
        <f t="shared" si="4"/>
        <v>36</v>
      </c>
      <c r="I17" s="702">
        <v>0</v>
      </c>
      <c r="J17" s="619">
        <f t="shared" si="1"/>
        <v>0</v>
      </c>
      <c r="K17" s="621">
        <f t="shared" si="2"/>
        <v>36</v>
      </c>
    </row>
    <row r="18" spans="1:11" ht="14.4" x14ac:dyDescent="0.25">
      <c r="A18" s="869"/>
      <c r="B18" s="626" t="s">
        <v>631</v>
      </c>
      <c r="C18" s="622">
        <f t="shared" ref="C18:J18" si="5">SUM(C5:C17)</f>
        <v>27</v>
      </c>
      <c r="D18" s="622">
        <f t="shared" si="5"/>
        <v>25</v>
      </c>
      <c r="E18" s="622">
        <f t="shared" si="5"/>
        <v>20</v>
      </c>
      <c r="F18" s="622">
        <f t="shared" si="5"/>
        <v>20</v>
      </c>
      <c r="G18" s="628">
        <f t="shared" si="5"/>
        <v>92</v>
      </c>
      <c r="H18" s="628">
        <f t="shared" si="5"/>
        <v>3257</v>
      </c>
      <c r="I18" s="622">
        <f t="shared" si="5"/>
        <v>7</v>
      </c>
      <c r="J18" s="622">
        <f t="shared" si="5"/>
        <v>217</v>
      </c>
      <c r="K18" s="622">
        <f t="shared" si="2"/>
        <v>3474</v>
      </c>
    </row>
    <row r="19" spans="1:11" ht="14.4" x14ac:dyDescent="0.25">
      <c r="A19" s="703"/>
      <c r="B19" s="643" t="s">
        <v>646</v>
      </c>
      <c r="C19" s="701">
        <v>27</v>
      </c>
      <c r="D19" s="701">
        <v>25</v>
      </c>
      <c r="E19" s="701">
        <v>20</v>
      </c>
      <c r="F19" s="701">
        <v>20</v>
      </c>
      <c r="G19" s="645">
        <f>SUM(C19:F19)</f>
        <v>92</v>
      </c>
      <c r="H19" s="645">
        <f>((C19+D19+E19)*$N$2)+((F5+F6+F8+F9)*N1)+((F7+F10+F11+F12+F13+F14+F15+F16+F17)*N2)</f>
        <v>3257</v>
      </c>
      <c r="I19" s="701">
        <v>6</v>
      </c>
      <c r="J19" s="701">
        <f>I19*N1</f>
        <v>186</v>
      </c>
      <c r="K19" s="701">
        <f t="shared" si="2"/>
        <v>3443</v>
      </c>
    </row>
    <row r="20" spans="1:11" ht="14.4" x14ac:dyDescent="0.25">
      <c r="A20" s="870" t="s">
        <v>640</v>
      </c>
      <c r="B20" s="870"/>
      <c r="C20" s="634">
        <v>7</v>
      </c>
      <c r="D20" s="634">
        <v>9</v>
      </c>
      <c r="E20" s="699">
        <v>0</v>
      </c>
      <c r="F20" s="699">
        <v>0</v>
      </c>
      <c r="G20" s="699">
        <f>(C20+D20)*$D$38</f>
        <v>576</v>
      </c>
      <c r="H20" s="632">
        <f>((C20+D20+E20)*$N$2)+(F20*$N$1)</f>
        <v>576</v>
      </c>
      <c r="I20" s="699"/>
      <c r="J20" s="699"/>
      <c r="K20" s="633">
        <f>(C20*$N$2)+(D20*$N$2)+(E20*$N$2)+(F20*$N$2)+(I20*$N$1)</f>
        <v>576</v>
      </c>
    </row>
    <row r="21" spans="1:11" ht="14.4" x14ac:dyDescent="0.25">
      <c r="A21" s="866" t="s">
        <v>641</v>
      </c>
      <c r="B21" s="866"/>
      <c r="C21" s="696">
        <f>SUM(C22:C25)</f>
        <v>7</v>
      </c>
      <c r="D21" s="696">
        <f>SUM(D22:D25)</f>
        <v>9</v>
      </c>
      <c r="E21" s="696">
        <f>SUM(E22:E25)</f>
        <v>0</v>
      </c>
      <c r="F21" s="696">
        <f>SUM(F22:F25)</f>
        <v>0</v>
      </c>
      <c r="G21" s="696">
        <f>(C21+D21)*$D$38</f>
        <v>576</v>
      </c>
      <c r="H21" s="696">
        <f t="shared" ref="H21" si="6">((C21+D21+E21)*$N$2)+(F21*$N$1)</f>
        <v>576</v>
      </c>
      <c r="I21" s="711">
        <f t="shared" ref="I21:J21" si="7">SUM(I22:I25)</f>
        <v>0</v>
      </c>
      <c r="J21" s="711">
        <f t="shared" si="7"/>
        <v>0</v>
      </c>
      <c r="K21" s="641">
        <f>H21</f>
        <v>576</v>
      </c>
    </row>
    <row r="22" spans="1:11" ht="14.4" x14ac:dyDescent="0.25">
      <c r="A22" s="646" t="s">
        <v>685</v>
      </c>
      <c r="B22" s="657" t="s">
        <v>685</v>
      </c>
      <c r="C22" s="702">
        <v>0.5</v>
      </c>
      <c r="D22" s="702"/>
      <c r="E22" s="702"/>
      <c r="F22" s="702"/>
      <c r="G22" s="702">
        <f>(C22+D22)*$D$42</f>
        <v>0</v>
      </c>
      <c r="H22" s="627">
        <f t="shared" ref="H22:H25" si="8">((C22+D22+E22)*$N$2)+(F22*$N$2)</f>
        <v>18</v>
      </c>
      <c r="I22" s="619"/>
      <c r="J22" s="619">
        <f t="shared" ref="J22:J25" si="9">I22*$N$1</f>
        <v>0</v>
      </c>
      <c r="K22" s="621">
        <f t="shared" ref="K22:K25" si="10">H22+J22</f>
        <v>18</v>
      </c>
    </row>
    <row r="23" spans="1:11" ht="14.4" x14ac:dyDescent="0.25">
      <c r="A23" s="878" t="s">
        <v>690</v>
      </c>
      <c r="B23" s="657" t="s">
        <v>687</v>
      </c>
      <c r="C23" s="702">
        <v>1.5</v>
      </c>
      <c r="D23" s="702"/>
      <c r="E23" s="702"/>
      <c r="F23" s="702"/>
      <c r="G23" s="702">
        <f>(C23+D23)*$D$42</f>
        <v>0</v>
      </c>
      <c r="H23" s="627">
        <f t="shared" si="8"/>
        <v>54</v>
      </c>
      <c r="I23" s="619"/>
      <c r="J23" s="619">
        <f t="shared" si="9"/>
        <v>0</v>
      </c>
      <c r="K23" s="621">
        <f t="shared" si="10"/>
        <v>54</v>
      </c>
    </row>
    <row r="24" spans="1:11" ht="14.4" x14ac:dyDescent="0.25">
      <c r="A24" s="878"/>
      <c r="B24" s="657" t="s">
        <v>688</v>
      </c>
      <c r="C24" s="702">
        <v>1</v>
      </c>
      <c r="D24" s="702">
        <v>1</v>
      </c>
      <c r="E24" s="702"/>
      <c r="F24" s="702"/>
      <c r="G24" s="702">
        <f>(C24+D24)*$D$42</f>
        <v>0</v>
      </c>
      <c r="H24" s="627">
        <f t="shared" si="8"/>
        <v>72</v>
      </c>
      <c r="I24" s="619"/>
      <c r="J24" s="619">
        <f t="shared" si="9"/>
        <v>0</v>
      </c>
      <c r="K24" s="621">
        <f t="shared" si="10"/>
        <v>72</v>
      </c>
    </row>
    <row r="25" spans="1:11" ht="14.4" x14ac:dyDescent="0.25">
      <c r="A25" s="878"/>
      <c r="B25" s="657" t="s">
        <v>689</v>
      </c>
      <c r="C25" s="702">
        <v>4</v>
      </c>
      <c r="D25" s="702">
        <v>8</v>
      </c>
      <c r="E25" s="702"/>
      <c r="F25" s="702"/>
      <c r="G25" s="702">
        <f>(C25+D25)*$D$42</f>
        <v>0</v>
      </c>
      <c r="H25" s="627">
        <f t="shared" si="8"/>
        <v>432</v>
      </c>
      <c r="I25" s="619"/>
      <c r="J25" s="619">
        <f t="shared" si="9"/>
        <v>0</v>
      </c>
      <c r="K25" s="621">
        <f t="shared" si="10"/>
        <v>432</v>
      </c>
    </row>
    <row r="26" spans="1:11" ht="14.4" x14ac:dyDescent="0.25">
      <c r="A26" s="871" t="s">
        <v>773</v>
      </c>
      <c r="B26" s="871"/>
      <c r="C26" s="700">
        <v>0</v>
      </c>
      <c r="D26" s="700">
        <v>0</v>
      </c>
      <c r="E26" s="638">
        <v>14</v>
      </c>
      <c r="F26" s="638">
        <v>14</v>
      </c>
      <c r="G26" s="638">
        <f>SUM(C26:F26)</f>
        <v>28</v>
      </c>
      <c r="H26" s="639">
        <f>G26*N2</f>
        <v>1008</v>
      </c>
      <c r="I26" s="700">
        <v>24</v>
      </c>
      <c r="J26" s="700">
        <f>I26*N1</f>
        <v>744</v>
      </c>
      <c r="K26" s="700">
        <f>H26+J26</f>
        <v>1752</v>
      </c>
    </row>
    <row r="27" spans="1:11" ht="14.4" x14ac:dyDescent="0.25">
      <c r="A27" s="867" t="s">
        <v>774</v>
      </c>
      <c r="B27" s="867"/>
      <c r="C27" s="697">
        <f>SUM(C28:C36)</f>
        <v>0</v>
      </c>
      <c r="D27" s="697">
        <f>SUM(D28:D36)</f>
        <v>0</v>
      </c>
      <c r="E27" s="697">
        <f>SUM(E28:E36)</f>
        <v>14</v>
      </c>
      <c r="F27" s="697">
        <f>SUM(F28:F36)</f>
        <v>14</v>
      </c>
      <c r="G27" s="697">
        <f>SUM(C27:F27)</f>
        <v>28</v>
      </c>
      <c r="H27" s="640">
        <f>G27*$N$2</f>
        <v>1008</v>
      </c>
      <c r="I27" s="697">
        <f>SUM(I28:I36)</f>
        <v>27</v>
      </c>
      <c r="J27" s="697">
        <f>SUM(J28:J36)</f>
        <v>837</v>
      </c>
      <c r="K27" s="637">
        <f>H27+J27</f>
        <v>1845</v>
      </c>
    </row>
    <row r="28" spans="1:11" ht="28.8" x14ac:dyDescent="0.25">
      <c r="A28" s="646" t="s">
        <v>723</v>
      </c>
      <c r="B28" s="657" t="s">
        <v>686</v>
      </c>
      <c r="C28" s="702"/>
      <c r="D28" s="702"/>
      <c r="E28" s="702"/>
      <c r="F28" s="702"/>
      <c r="G28" s="702">
        <f t="shared" ref="G28:G29" si="11">SUM(C28:F28)</f>
        <v>0</v>
      </c>
      <c r="H28" s="627">
        <f t="shared" ref="H28:H36" si="12">((C28+D28+E28)*$N$2)+(F28*$N$2)</f>
        <v>0</v>
      </c>
      <c r="I28" s="653">
        <v>3</v>
      </c>
      <c r="J28" s="619">
        <f t="shared" ref="J28" si="13">I28*$N$1</f>
        <v>93</v>
      </c>
      <c r="K28" s="621">
        <f t="shared" ref="K28" si="14">H28+J28</f>
        <v>93</v>
      </c>
    </row>
    <row r="29" spans="1:11" ht="14.4" x14ac:dyDescent="0.25">
      <c r="A29" s="873" t="s">
        <v>718</v>
      </c>
      <c r="B29" s="658" t="s">
        <v>696</v>
      </c>
      <c r="C29" s="702"/>
      <c r="D29" s="702"/>
      <c r="E29" s="702">
        <v>2</v>
      </c>
      <c r="F29" s="702">
        <v>1</v>
      </c>
      <c r="G29" s="702">
        <f t="shared" si="11"/>
        <v>3</v>
      </c>
      <c r="H29" s="627">
        <f t="shared" si="12"/>
        <v>108</v>
      </c>
      <c r="I29" s="702"/>
      <c r="J29" s="702">
        <f t="shared" ref="J29" si="15">I29*$N$1</f>
        <v>0</v>
      </c>
      <c r="K29" s="621">
        <f t="shared" ref="K29" si="16">H29+J29</f>
        <v>108</v>
      </c>
    </row>
    <row r="30" spans="1:11" ht="28.8" x14ac:dyDescent="0.25">
      <c r="A30" s="873"/>
      <c r="B30" s="658" t="s">
        <v>697</v>
      </c>
      <c r="C30" s="702"/>
      <c r="D30" s="702"/>
      <c r="E30" s="702">
        <v>2</v>
      </c>
      <c r="F30" s="702">
        <v>1</v>
      </c>
      <c r="G30" s="702">
        <f t="shared" ref="G30:G36" si="17">SUM(C30:F30)</f>
        <v>3</v>
      </c>
      <c r="H30" s="627">
        <f t="shared" si="12"/>
        <v>108</v>
      </c>
      <c r="I30" s="702"/>
      <c r="J30" s="702">
        <f t="shared" ref="J30:J36" si="18">I30*$N$1</f>
        <v>0</v>
      </c>
      <c r="K30" s="621">
        <f t="shared" ref="K30:K36" si="19">H30+J30</f>
        <v>108</v>
      </c>
    </row>
    <row r="31" spans="1:11" ht="14.4" x14ac:dyDescent="0.25">
      <c r="A31" s="873"/>
      <c r="B31" s="658" t="s">
        <v>698</v>
      </c>
      <c r="C31" s="702"/>
      <c r="D31" s="702"/>
      <c r="E31" s="702">
        <v>6</v>
      </c>
      <c r="F31" s="702">
        <v>8</v>
      </c>
      <c r="G31" s="702">
        <f t="shared" si="17"/>
        <v>14</v>
      </c>
      <c r="H31" s="627">
        <f t="shared" si="12"/>
        <v>504</v>
      </c>
      <c r="I31" s="654">
        <v>2</v>
      </c>
      <c r="J31" s="702">
        <f t="shared" si="18"/>
        <v>62</v>
      </c>
      <c r="K31" s="621">
        <f t="shared" si="19"/>
        <v>566</v>
      </c>
    </row>
    <row r="32" spans="1:11" ht="14.4" x14ac:dyDescent="0.25">
      <c r="A32" s="873"/>
      <c r="B32" s="658" t="s">
        <v>699</v>
      </c>
      <c r="C32" s="702"/>
      <c r="D32" s="702"/>
      <c r="E32" s="702">
        <v>1</v>
      </c>
      <c r="F32" s="702">
        <v>2</v>
      </c>
      <c r="G32" s="702">
        <f t="shared" si="17"/>
        <v>3</v>
      </c>
      <c r="H32" s="627">
        <f t="shared" si="12"/>
        <v>108</v>
      </c>
      <c r="I32" s="702"/>
      <c r="J32" s="702">
        <f t="shared" si="18"/>
        <v>0</v>
      </c>
      <c r="K32" s="621">
        <f t="shared" si="19"/>
        <v>108</v>
      </c>
    </row>
    <row r="33" spans="1:13" ht="14.4" x14ac:dyDescent="0.25">
      <c r="A33" s="873"/>
      <c r="B33" s="658" t="s">
        <v>700</v>
      </c>
      <c r="C33" s="702"/>
      <c r="D33" s="702"/>
      <c r="E33" s="654">
        <v>3</v>
      </c>
      <c r="F33" s="654">
        <v>2</v>
      </c>
      <c r="G33" s="702">
        <f t="shared" si="17"/>
        <v>5</v>
      </c>
      <c r="H33" s="627">
        <f t="shared" si="12"/>
        <v>180</v>
      </c>
      <c r="I33" s="702"/>
      <c r="J33" s="702">
        <f t="shared" si="18"/>
        <v>0</v>
      </c>
      <c r="K33" s="621">
        <f t="shared" si="19"/>
        <v>180</v>
      </c>
    </row>
    <row r="34" spans="1:13" ht="30" customHeight="1" x14ac:dyDescent="0.25">
      <c r="A34" s="878" t="s">
        <v>717</v>
      </c>
      <c r="B34" s="658" t="s">
        <v>713</v>
      </c>
      <c r="C34" s="702"/>
      <c r="D34" s="702"/>
      <c r="E34" s="702"/>
      <c r="F34" s="702"/>
      <c r="G34" s="702">
        <f t="shared" si="17"/>
        <v>0</v>
      </c>
      <c r="H34" s="627">
        <f t="shared" si="12"/>
        <v>0</v>
      </c>
      <c r="I34" s="702">
        <v>9</v>
      </c>
      <c r="J34" s="702">
        <f t="shared" si="18"/>
        <v>279</v>
      </c>
      <c r="K34" s="621">
        <f t="shared" si="19"/>
        <v>279</v>
      </c>
    </row>
    <row r="35" spans="1:13" ht="14.4" x14ac:dyDescent="0.25">
      <c r="A35" s="878"/>
      <c r="B35" s="658" t="s">
        <v>714</v>
      </c>
      <c r="C35" s="702"/>
      <c r="D35" s="702"/>
      <c r="E35" s="702"/>
      <c r="F35" s="702"/>
      <c r="G35" s="702">
        <f t="shared" si="17"/>
        <v>0</v>
      </c>
      <c r="H35" s="627">
        <f t="shared" si="12"/>
        <v>0</v>
      </c>
      <c r="I35" s="702">
        <v>4</v>
      </c>
      <c r="J35" s="702">
        <f t="shared" si="18"/>
        <v>124</v>
      </c>
      <c r="K35" s="621">
        <f t="shared" si="19"/>
        <v>124</v>
      </c>
    </row>
    <row r="36" spans="1:13" ht="14.4" x14ac:dyDescent="0.25">
      <c r="A36" s="878"/>
      <c r="B36" s="658" t="s">
        <v>715</v>
      </c>
      <c r="C36" s="702"/>
      <c r="D36" s="702"/>
      <c r="E36" s="702"/>
      <c r="F36" s="702"/>
      <c r="G36" s="702">
        <f t="shared" si="17"/>
        <v>0</v>
      </c>
      <c r="H36" s="627">
        <f t="shared" si="12"/>
        <v>0</v>
      </c>
      <c r="I36" s="702">
        <v>9</v>
      </c>
      <c r="J36" s="702">
        <f t="shared" si="18"/>
        <v>279</v>
      </c>
      <c r="K36" s="621">
        <f t="shared" si="19"/>
        <v>279</v>
      </c>
    </row>
    <row r="37" spans="1:13" ht="14.4" x14ac:dyDescent="0.25">
      <c r="A37" s="872" t="s">
        <v>632</v>
      </c>
      <c r="B37" s="872"/>
      <c r="C37" s="701">
        <f>C19-C18</f>
        <v>0</v>
      </c>
      <c r="D37" s="701">
        <f>D19-D18</f>
        <v>0</v>
      </c>
      <c r="E37" s="701">
        <f>E19-E18</f>
        <v>0</v>
      </c>
      <c r="F37" s="701">
        <f>F19-F18</f>
        <v>0</v>
      </c>
      <c r="G37" s="701">
        <f>SUM(C37:F37)</f>
        <v>0</v>
      </c>
      <c r="H37" s="701">
        <f t="shared" ref="H37" si="20">G37*$N$2</f>
        <v>0</v>
      </c>
      <c r="I37" s="662">
        <f>I19-I18</f>
        <v>-1</v>
      </c>
      <c r="J37" s="701">
        <f>I37*$I$38</f>
        <v>-31</v>
      </c>
      <c r="K37" s="644">
        <f>H37+J37</f>
        <v>-31</v>
      </c>
    </row>
    <row r="38" spans="1:13" ht="14.4" x14ac:dyDescent="0.25">
      <c r="A38" s="873" t="s">
        <v>633</v>
      </c>
      <c r="B38" s="873"/>
      <c r="C38" s="702">
        <v>36</v>
      </c>
      <c r="D38" s="702">
        <v>36</v>
      </c>
      <c r="E38" s="702">
        <v>36</v>
      </c>
      <c r="F38" s="631" t="s">
        <v>634</v>
      </c>
      <c r="G38" s="702"/>
      <c r="H38" s="702"/>
      <c r="I38" s="702">
        <v>31</v>
      </c>
      <c r="J38" s="702"/>
      <c r="K38" s="621"/>
    </row>
    <row r="39" spans="1:13" ht="14.4" x14ac:dyDescent="0.25">
      <c r="A39" s="865" t="s">
        <v>635</v>
      </c>
      <c r="B39" s="865"/>
      <c r="C39" s="616">
        <f>C41*$N$2</f>
        <v>1224</v>
      </c>
      <c r="D39" s="616">
        <f>D41*$N$2</f>
        <v>1224</v>
      </c>
      <c r="E39" s="616">
        <f>E41*$N$2</f>
        <v>1224</v>
      </c>
      <c r="F39" s="616">
        <f>((F5+F6+F8+F9)*N1)+((SUM(F10:F17)+(F21+F27)*N2))</f>
        <v>852</v>
      </c>
      <c r="G39" s="616"/>
      <c r="H39" s="616">
        <f>SUM(C39:F39)</f>
        <v>4524</v>
      </c>
      <c r="I39" s="616">
        <f>I38*I41</f>
        <v>1054</v>
      </c>
      <c r="J39" s="616"/>
      <c r="K39" s="635">
        <v>5905</v>
      </c>
      <c r="M39">
        <f>K18+K21+K27+K37</f>
        <v>5864</v>
      </c>
    </row>
    <row r="40" spans="1:13" ht="14.4" x14ac:dyDescent="0.25">
      <c r="A40" s="865" t="s">
        <v>637</v>
      </c>
      <c r="B40" s="865"/>
      <c r="C40" s="616">
        <f>C18+C21+C27</f>
        <v>34</v>
      </c>
      <c r="D40" s="616">
        <f>D18+D21+D27</f>
        <v>34</v>
      </c>
      <c r="E40" s="616">
        <f>E18+E21+E27</f>
        <v>34</v>
      </c>
      <c r="F40" s="616">
        <f>F18+F21+F27</f>
        <v>34</v>
      </c>
      <c r="G40" s="616"/>
      <c r="H40" s="616"/>
      <c r="I40" s="616">
        <f>I18+I21+I27</f>
        <v>34</v>
      </c>
      <c r="J40" s="616"/>
      <c r="K40" s="616"/>
    </row>
    <row r="41" spans="1:13" ht="14.4" x14ac:dyDescent="0.25">
      <c r="A41" s="865" t="s">
        <v>636</v>
      </c>
      <c r="B41" s="865"/>
      <c r="C41" s="616">
        <v>34</v>
      </c>
      <c r="D41" s="616">
        <v>34</v>
      </c>
      <c r="E41" s="616">
        <v>34</v>
      </c>
      <c r="F41" s="616">
        <v>34</v>
      </c>
      <c r="G41" s="616"/>
      <c r="H41" s="616"/>
      <c r="I41" s="616">
        <v>34</v>
      </c>
      <c r="J41" s="616"/>
      <c r="K41" s="616"/>
    </row>
    <row r="43" spans="1:13" ht="14.4" x14ac:dyDescent="0.25">
      <c r="A43" s="646"/>
      <c r="B43" s="646" t="s">
        <v>661</v>
      </c>
      <c r="C43" s="619"/>
      <c r="D43" s="619"/>
      <c r="E43" s="619">
        <v>175</v>
      </c>
      <c r="F43" s="619">
        <v>200</v>
      </c>
      <c r="G43" s="619">
        <f>SUM(E43:F43)</f>
        <v>375</v>
      </c>
      <c r="H43" s="3"/>
      <c r="I43" s="3"/>
      <c r="J43" s="3"/>
      <c r="K43" s="3"/>
    </row>
  </sheetData>
  <mergeCells count="17">
    <mergeCell ref="A23:A25"/>
    <mergeCell ref="A34:A36"/>
    <mergeCell ref="A29:A33"/>
    <mergeCell ref="A41:B41"/>
    <mergeCell ref="A26:B26"/>
    <mergeCell ref="A27:B27"/>
    <mergeCell ref="A37:B37"/>
    <mergeCell ref="A38:B38"/>
    <mergeCell ref="A39:B39"/>
    <mergeCell ref="A40:B40"/>
    <mergeCell ref="A21:B21"/>
    <mergeCell ref="A1:K1"/>
    <mergeCell ref="A2:K2"/>
    <mergeCell ref="A4:B4"/>
    <mergeCell ref="A5:A18"/>
    <mergeCell ref="A20:B20"/>
    <mergeCell ref="A3:K3"/>
  </mergeCells>
  <printOptions horizontalCentered="1" verticalCentered="1"/>
  <pageMargins left="0.31496062992125984" right="0.70866141732283472" top="0.35433070866141736" bottom="0.55118110236220474" header="0.31496062992125984" footer="0.31496062992125984"/>
  <pageSetup paperSize="9" scale="69" orientation="landscape" horizontalDpi="4294967293" verticalDpi="300" r:id="rId1"/>
  <headerFooter>
    <oddFooter>&amp;A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K10" sqref="K10"/>
    </sheetView>
  </sheetViews>
  <sheetFormatPr defaultRowHeight="13.2" x14ac:dyDescent="0.25"/>
  <cols>
    <col min="1" max="1" width="26.88671875" customWidth="1"/>
    <col min="2" max="2" width="40.33203125" customWidth="1"/>
  </cols>
  <sheetData>
    <row r="1" spans="1:8" ht="18.75" customHeight="1" x14ac:dyDescent="0.25">
      <c r="A1" s="1280" t="s">
        <v>610</v>
      </c>
      <c r="B1" s="1282" t="s">
        <v>585</v>
      </c>
      <c r="C1" s="1283"/>
      <c r="D1" s="1283"/>
      <c r="E1" s="1283"/>
      <c r="F1" s="1283"/>
      <c r="G1" s="1283"/>
      <c r="H1" s="1284"/>
    </row>
    <row r="2" spans="1:8" ht="18.75" customHeight="1" x14ac:dyDescent="0.25">
      <c r="A2" s="1281"/>
      <c r="B2" s="1285"/>
      <c r="C2" s="1286"/>
      <c r="D2" s="1286"/>
      <c r="E2" s="1286"/>
      <c r="F2" s="1286"/>
      <c r="G2" s="1286"/>
      <c r="H2" s="1287"/>
    </row>
    <row r="3" spans="1:8" x14ac:dyDescent="0.25">
      <c r="A3" s="1280" t="s">
        <v>582</v>
      </c>
      <c r="B3" s="1282" t="s">
        <v>611</v>
      </c>
      <c r="C3" s="1283"/>
      <c r="D3" s="1283"/>
      <c r="E3" s="1283"/>
      <c r="F3" s="1283"/>
      <c r="G3" s="1283"/>
      <c r="H3" s="1284"/>
    </row>
    <row r="4" spans="1:8" x14ac:dyDescent="0.25">
      <c r="A4" s="1281"/>
      <c r="B4" s="1285"/>
      <c r="C4" s="1286"/>
      <c r="D4" s="1286"/>
      <c r="E4" s="1286"/>
      <c r="F4" s="1286"/>
      <c r="G4" s="1286"/>
      <c r="H4" s="1287"/>
    </row>
    <row r="5" spans="1:8" ht="15.75" customHeight="1" x14ac:dyDescent="0.25">
      <c r="A5" s="1289" t="s">
        <v>607</v>
      </c>
      <c r="B5" s="1289"/>
      <c r="C5" s="1290" t="s">
        <v>608</v>
      </c>
      <c r="D5" s="1290"/>
      <c r="E5" s="1290" t="s">
        <v>609</v>
      </c>
      <c r="F5" s="1290"/>
      <c r="G5" s="1291" t="s">
        <v>13</v>
      </c>
      <c r="H5" s="1291"/>
    </row>
    <row r="6" spans="1:8" ht="14.4" x14ac:dyDescent="0.25">
      <c r="A6" s="1289"/>
      <c r="B6" s="1289"/>
      <c r="C6" s="547" t="s">
        <v>379</v>
      </c>
      <c r="D6" s="547" t="s">
        <v>380</v>
      </c>
      <c r="E6" s="547" t="s">
        <v>379</v>
      </c>
      <c r="F6" s="548" t="s">
        <v>380</v>
      </c>
      <c r="G6" s="547" t="s">
        <v>379</v>
      </c>
      <c r="H6" s="548" t="s">
        <v>380</v>
      </c>
    </row>
    <row r="7" spans="1:8" ht="14.4" x14ac:dyDescent="0.25">
      <c r="A7" s="551" t="s">
        <v>602</v>
      </c>
      <c r="B7" s="1288" t="s">
        <v>263</v>
      </c>
      <c r="C7" s="1273">
        <v>0.5</v>
      </c>
      <c r="D7" s="1275"/>
      <c r="E7" s="1275"/>
      <c r="F7" s="1275"/>
      <c r="G7" s="1275">
        <v>0.5</v>
      </c>
      <c r="H7" s="1275">
        <v>0</v>
      </c>
    </row>
    <row r="8" spans="1:8" ht="21" customHeight="1" x14ac:dyDescent="0.25">
      <c r="A8" s="551" t="s">
        <v>603</v>
      </c>
      <c r="B8" s="1288"/>
      <c r="C8" s="1273"/>
      <c r="D8" s="1275"/>
      <c r="E8" s="1275"/>
      <c r="F8" s="1275"/>
      <c r="G8" s="1275"/>
      <c r="H8" s="1275"/>
    </row>
    <row r="9" spans="1:8" ht="14.4" x14ac:dyDescent="0.25">
      <c r="A9" s="551" t="s">
        <v>604</v>
      </c>
      <c r="B9" s="1288" t="s">
        <v>265</v>
      </c>
      <c r="C9" s="1275">
        <v>1</v>
      </c>
      <c r="D9" s="1275"/>
      <c r="E9" s="1275"/>
      <c r="F9" s="1275"/>
      <c r="G9" s="1275">
        <v>1</v>
      </c>
      <c r="H9" s="1275">
        <v>0</v>
      </c>
    </row>
    <row r="10" spans="1:8" ht="18.75" customHeight="1" x14ac:dyDescent="0.25">
      <c r="A10" s="551" t="s">
        <v>265</v>
      </c>
      <c r="B10" s="1288"/>
      <c r="C10" s="1275"/>
      <c r="D10" s="1275"/>
      <c r="E10" s="1275"/>
      <c r="F10" s="1275"/>
      <c r="G10" s="1275"/>
      <c r="H10" s="1275"/>
    </row>
    <row r="11" spans="1:8" ht="15" x14ac:dyDescent="0.25">
      <c r="A11" s="552" t="s">
        <v>605</v>
      </c>
      <c r="B11" s="1277" t="s">
        <v>267</v>
      </c>
      <c r="C11" s="1278">
        <v>2</v>
      </c>
      <c r="D11" s="1279"/>
      <c r="E11" s="1278">
        <v>2</v>
      </c>
      <c r="F11" s="1279"/>
      <c r="G11" s="1275">
        <v>4</v>
      </c>
      <c r="H11" s="1275">
        <v>0</v>
      </c>
    </row>
    <row r="12" spans="1:8" ht="24.75" customHeight="1" x14ac:dyDescent="0.25">
      <c r="A12" s="552" t="s">
        <v>606</v>
      </c>
      <c r="B12" s="1277"/>
      <c r="C12" s="1278"/>
      <c r="D12" s="1279"/>
      <c r="E12" s="1278"/>
      <c r="F12" s="1279"/>
      <c r="G12" s="1275"/>
      <c r="H12" s="1275"/>
    </row>
    <row r="13" spans="1:8" ht="24" customHeight="1" x14ac:dyDescent="0.25">
      <c r="A13" s="552" t="s">
        <v>446</v>
      </c>
      <c r="B13" s="553" t="s">
        <v>447</v>
      </c>
      <c r="C13" s="556">
        <v>1</v>
      </c>
      <c r="D13" s="549"/>
      <c r="E13" s="549">
        <v>1</v>
      </c>
      <c r="F13" s="549"/>
      <c r="G13" s="554">
        <v>2</v>
      </c>
      <c r="H13" s="554">
        <v>0</v>
      </c>
    </row>
    <row r="14" spans="1:8" ht="25.5" customHeight="1" x14ac:dyDescent="0.25">
      <c r="A14" s="1276" t="s">
        <v>449</v>
      </c>
      <c r="B14" s="553" t="s">
        <v>513</v>
      </c>
      <c r="C14" s="549"/>
      <c r="D14" s="549"/>
      <c r="E14" s="549">
        <v>0.25</v>
      </c>
      <c r="F14" s="549"/>
      <c r="G14" s="554">
        <v>0.25</v>
      </c>
      <c r="H14" s="554">
        <v>0</v>
      </c>
    </row>
    <row r="15" spans="1:8" ht="25.5" customHeight="1" x14ac:dyDescent="0.25">
      <c r="A15" s="1276"/>
      <c r="B15" s="553" t="s">
        <v>451</v>
      </c>
      <c r="C15" s="549"/>
      <c r="D15" s="549"/>
      <c r="E15" s="549">
        <v>0.25</v>
      </c>
      <c r="F15" s="549"/>
      <c r="G15" s="554">
        <v>0.25</v>
      </c>
      <c r="H15" s="554">
        <v>0</v>
      </c>
    </row>
    <row r="16" spans="1:8" ht="30" x14ac:dyDescent="0.25">
      <c r="A16" s="546" t="s">
        <v>514</v>
      </c>
      <c r="B16" s="209" t="s">
        <v>515</v>
      </c>
      <c r="C16" s="546"/>
      <c r="D16" s="546"/>
      <c r="E16" s="546">
        <v>1</v>
      </c>
      <c r="F16" s="546"/>
      <c r="G16" s="546">
        <v>1</v>
      </c>
      <c r="H16" s="546">
        <v>0</v>
      </c>
    </row>
    <row r="17" spans="1:8" ht="20.25" customHeight="1" x14ac:dyDescent="0.25">
      <c r="A17" s="1274" t="s">
        <v>516</v>
      </c>
      <c r="B17" s="209" t="s">
        <v>517</v>
      </c>
      <c r="C17" s="547">
        <v>2</v>
      </c>
      <c r="D17" s="550"/>
      <c r="E17" s="550">
        <v>1.5</v>
      </c>
      <c r="F17" s="550"/>
      <c r="G17" s="546">
        <v>3.5</v>
      </c>
      <c r="H17" s="546">
        <v>0</v>
      </c>
    </row>
    <row r="18" spans="1:8" ht="15" x14ac:dyDescent="0.25">
      <c r="A18" s="1274"/>
      <c r="B18" s="209" t="s">
        <v>518</v>
      </c>
      <c r="C18" s="547"/>
      <c r="D18" s="550"/>
      <c r="E18" s="557">
        <v>0.5</v>
      </c>
      <c r="F18" s="550"/>
      <c r="G18" s="546">
        <v>0.5</v>
      </c>
      <c r="H18" s="546">
        <v>0</v>
      </c>
    </row>
    <row r="19" spans="1:8" ht="18" customHeight="1" x14ac:dyDescent="0.25">
      <c r="A19" s="1274"/>
      <c r="B19" s="209" t="s">
        <v>519</v>
      </c>
      <c r="C19" s="547"/>
      <c r="D19" s="557">
        <v>20</v>
      </c>
      <c r="E19" s="550"/>
      <c r="F19" s="557">
        <v>30</v>
      </c>
      <c r="G19" s="546">
        <v>0</v>
      </c>
      <c r="H19" s="546">
        <v>50</v>
      </c>
    </row>
    <row r="20" spans="1:8" ht="19.5" customHeight="1" x14ac:dyDescent="0.25">
      <c r="A20" s="1274"/>
      <c r="B20" s="209" t="s">
        <v>520</v>
      </c>
      <c r="C20" s="547"/>
      <c r="D20" s="550">
        <v>460</v>
      </c>
      <c r="E20" s="550"/>
      <c r="F20" s="550">
        <v>360</v>
      </c>
      <c r="G20" s="546">
        <v>0</v>
      </c>
      <c r="H20" s="546">
        <v>820</v>
      </c>
    </row>
    <row r="21" spans="1:8" ht="22.5" customHeight="1" x14ac:dyDescent="0.25">
      <c r="A21" s="209" t="s">
        <v>396</v>
      </c>
      <c r="B21" s="555"/>
      <c r="C21" s="547"/>
      <c r="D21" s="550">
        <v>160</v>
      </c>
      <c r="E21" s="550"/>
      <c r="F21" s="550"/>
      <c r="G21" s="550"/>
      <c r="H21" s="550">
        <v>160</v>
      </c>
    </row>
  </sheetData>
  <mergeCells count="31">
    <mergeCell ref="G5:H5"/>
    <mergeCell ref="E9:E10"/>
    <mergeCell ref="F9:F10"/>
    <mergeCell ref="D9:D10"/>
    <mergeCell ref="E5:F5"/>
    <mergeCell ref="A1:A2"/>
    <mergeCell ref="B1:H2"/>
    <mergeCell ref="A3:A4"/>
    <mergeCell ref="B3:H4"/>
    <mergeCell ref="C9:C10"/>
    <mergeCell ref="B7:B8"/>
    <mergeCell ref="G7:G8"/>
    <mergeCell ref="H7:H8"/>
    <mergeCell ref="B9:B10"/>
    <mergeCell ref="G9:G10"/>
    <mergeCell ref="H9:H10"/>
    <mergeCell ref="A5:B6"/>
    <mergeCell ref="C5:D5"/>
    <mergeCell ref="F7:F8"/>
    <mergeCell ref="E7:E8"/>
    <mergeCell ref="D7:D8"/>
    <mergeCell ref="C7:C8"/>
    <mergeCell ref="A17:A20"/>
    <mergeCell ref="H11:H12"/>
    <mergeCell ref="A14:A15"/>
    <mergeCell ref="B11:B12"/>
    <mergeCell ref="E11:E12"/>
    <mergeCell ref="F11:F12"/>
    <mergeCell ref="G11:G12"/>
    <mergeCell ref="D11:D12"/>
    <mergeCell ref="C11:C1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K13" sqref="K13"/>
    </sheetView>
  </sheetViews>
  <sheetFormatPr defaultRowHeight="13.2" x14ac:dyDescent="0.25"/>
  <cols>
    <col min="1" max="1" width="26.88671875" customWidth="1"/>
    <col min="2" max="2" width="40.33203125" customWidth="1"/>
  </cols>
  <sheetData>
    <row r="1" spans="1:8" ht="18.75" customHeight="1" x14ac:dyDescent="0.25">
      <c r="A1" s="1280" t="s">
        <v>613</v>
      </c>
      <c r="B1" s="1282" t="s">
        <v>585</v>
      </c>
      <c r="C1" s="1283"/>
      <c r="D1" s="1283"/>
      <c r="E1" s="1283"/>
      <c r="F1" s="1283"/>
      <c r="G1" s="1283"/>
      <c r="H1" s="1284"/>
    </row>
    <row r="2" spans="1:8" ht="18.75" customHeight="1" x14ac:dyDescent="0.25">
      <c r="A2" s="1281"/>
      <c r="B2" s="1285"/>
      <c r="C2" s="1286"/>
      <c r="D2" s="1286"/>
      <c r="E2" s="1286"/>
      <c r="F2" s="1286"/>
      <c r="G2" s="1286"/>
      <c r="H2" s="1287"/>
    </row>
    <row r="3" spans="1:8" x14ac:dyDescent="0.25">
      <c r="A3" s="1280" t="s">
        <v>599</v>
      </c>
      <c r="B3" s="1282" t="s">
        <v>611</v>
      </c>
      <c r="C3" s="1283"/>
      <c r="D3" s="1283"/>
      <c r="E3" s="1283"/>
      <c r="F3" s="1283"/>
      <c r="G3" s="1283"/>
      <c r="H3" s="1284"/>
    </row>
    <row r="4" spans="1:8" x14ac:dyDescent="0.25">
      <c r="A4" s="1281"/>
      <c r="B4" s="1285"/>
      <c r="C4" s="1286"/>
      <c r="D4" s="1286"/>
      <c r="E4" s="1286"/>
      <c r="F4" s="1286"/>
      <c r="G4" s="1286"/>
      <c r="H4" s="1287"/>
    </row>
    <row r="5" spans="1:8" ht="15.75" customHeight="1" x14ac:dyDescent="0.25">
      <c r="A5" s="1289" t="s">
        <v>607</v>
      </c>
      <c r="B5" s="1289"/>
      <c r="C5" s="1290" t="s">
        <v>608</v>
      </c>
      <c r="D5" s="1290"/>
      <c r="E5" s="1290" t="s">
        <v>609</v>
      </c>
      <c r="F5" s="1290"/>
      <c r="G5" s="1291" t="s">
        <v>13</v>
      </c>
      <c r="H5" s="1291"/>
    </row>
    <row r="6" spans="1:8" ht="14.4" x14ac:dyDescent="0.25">
      <c r="A6" s="1289"/>
      <c r="B6" s="1289"/>
      <c r="C6" s="547" t="s">
        <v>379</v>
      </c>
      <c r="D6" s="547" t="s">
        <v>380</v>
      </c>
      <c r="E6" s="547" t="s">
        <v>379</v>
      </c>
      <c r="F6" s="548" t="s">
        <v>380</v>
      </c>
      <c r="G6" s="547" t="s">
        <v>379</v>
      </c>
      <c r="H6" s="548" t="s">
        <v>380</v>
      </c>
    </row>
    <row r="7" spans="1:8" ht="14.4" x14ac:dyDescent="0.25">
      <c r="A7" s="551" t="s">
        <v>602</v>
      </c>
      <c r="B7" s="1288" t="s">
        <v>263</v>
      </c>
      <c r="C7" s="1273">
        <v>0.5</v>
      </c>
      <c r="D7" s="1275"/>
      <c r="E7" s="1275"/>
      <c r="F7" s="1275"/>
      <c r="G7" s="1275">
        <v>0.5</v>
      </c>
      <c r="H7" s="1275">
        <v>0</v>
      </c>
    </row>
    <row r="8" spans="1:8" ht="21" customHeight="1" x14ac:dyDescent="0.25">
      <c r="A8" s="551" t="s">
        <v>603</v>
      </c>
      <c r="B8" s="1288"/>
      <c r="C8" s="1273"/>
      <c r="D8" s="1275"/>
      <c r="E8" s="1275"/>
      <c r="F8" s="1275"/>
      <c r="G8" s="1275"/>
      <c r="H8" s="1275"/>
    </row>
    <row r="9" spans="1:8" ht="14.4" x14ac:dyDescent="0.25">
      <c r="A9" s="551" t="s">
        <v>604</v>
      </c>
      <c r="B9" s="1288" t="s">
        <v>265</v>
      </c>
      <c r="C9" s="1275">
        <v>1</v>
      </c>
      <c r="D9" s="1275"/>
      <c r="E9" s="1275"/>
      <c r="F9" s="1275"/>
      <c r="G9" s="1275">
        <v>1</v>
      </c>
      <c r="H9" s="1275">
        <v>0</v>
      </c>
    </row>
    <row r="10" spans="1:8" ht="18.75" customHeight="1" x14ac:dyDescent="0.25">
      <c r="A10" s="551" t="s">
        <v>265</v>
      </c>
      <c r="B10" s="1288"/>
      <c r="C10" s="1275"/>
      <c r="D10" s="1275"/>
      <c r="E10" s="1275"/>
      <c r="F10" s="1275"/>
      <c r="G10" s="1275"/>
      <c r="H10" s="1275"/>
    </row>
    <row r="11" spans="1:8" ht="15" x14ac:dyDescent="0.25">
      <c r="A11" s="552" t="s">
        <v>605</v>
      </c>
      <c r="B11" s="1277" t="s">
        <v>267</v>
      </c>
      <c r="C11" s="1278">
        <v>2</v>
      </c>
      <c r="D11" s="1279"/>
      <c r="E11" s="1278">
        <v>2</v>
      </c>
      <c r="F11" s="1279"/>
      <c r="G11" s="1275">
        <v>4</v>
      </c>
      <c r="H11" s="1275">
        <v>0</v>
      </c>
    </row>
    <row r="12" spans="1:8" ht="24.75" customHeight="1" x14ac:dyDescent="0.25">
      <c r="A12" s="552" t="s">
        <v>606</v>
      </c>
      <c r="B12" s="1277"/>
      <c r="C12" s="1278"/>
      <c r="D12" s="1279"/>
      <c r="E12" s="1278"/>
      <c r="F12" s="1279"/>
      <c r="G12" s="1275"/>
      <c r="H12" s="1275"/>
    </row>
    <row r="13" spans="1:8" ht="24" customHeight="1" x14ac:dyDescent="0.25">
      <c r="A13" s="552" t="s">
        <v>446</v>
      </c>
      <c r="B13" s="553" t="s">
        <v>447</v>
      </c>
      <c r="C13" s="556">
        <v>1</v>
      </c>
      <c r="D13" s="549"/>
      <c r="E13" s="549">
        <v>1</v>
      </c>
      <c r="F13" s="549"/>
      <c r="G13" s="554">
        <v>2</v>
      </c>
      <c r="H13" s="554">
        <v>0</v>
      </c>
    </row>
    <row r="14" spans="1:8" ht="25.5" customHeight="1" x14ac:dyDescent="0.25">
      <c r="A14" s="1276" t="s">
        <v>449</v>
      </c>
      <c r="B14" s="553" t="s">
        <v>513</v>
      </c>
      <c r="C14" s="549"/>
      <c r="D14" s="549"/>
      <c r="E14" s="549">
        <v>0.25</v>
      </c>
      <c r="F14" s="549"/>
      <c r="G14" s="554">
        <v>0.25</v>
      </c>
      <c r="H14" s="554">
        <v>0</v>
      </c>
    </row>
    <row r="15" spans="1:8" ht="25.5" customHeight="1" x14ac:dyDescent="0.25">
      <c r="A15" s="1276"/>
      <c r="B15" s="553" t="s">
        <v>451</v>
      </c>
      <c r="C15" s="549"/>
      <c r="D15" s="549"/>
      <c r="E15" s="549">
        <v>0.25</v>
      </c>
      <c r="F15" s="549"/>
      <c r="G15" s="554">
        <v>0.25</v>
      </c>
      <c r="H15" s="554">
        <v>0</v>
      </c>
    </row>
    <row r="16" spans="1:8" ht="30" x14ac:dyDescent="0.25">
      <c r="A16" s="546" t="s">
        <v>452</v>
      </c>
      <c r="B16" s="209" t="s">
        <v>453</v>
      </c>
      <c r="C16" s="546"/>
      <c r="D16" s="546"/>
      <c r="E16" s="546">
        <v>1</v>
      </c>
      <c r="F16" s="546"/>
      <c r="G16" s="546">
        <v>1</v>
      </c>
      <c r="H16" s="546">
        <v>0</v>
      </c>
    </row>
    <row r="17" spans="1:8" ht="20.25" customHeight="1" x14ac:dyDescent="0.25">
      <c r="A17" s="1274" t="s">
        <v>454</v>
      </c>
      <c r="B17" s="209" t="s">
        <v>455</v>
      </c>
      <c r="C17" s="547">
        <v>2</v>
      </c>
      <c r="D17" s="550"/>
      <c r="E17" s="550">
        <v>0.5</v>
      </c>
      <c r="F17" s="550"/>
      <c r="G17" s="546">
        <v>2.5</v>
      </c>
      <c r="H17" s="546">
        <v>0</v>
      </c>
    </row>
    <row r="18" spans="1:8" ht="15" x14ac:dyDescent="0.25">
      <c r="A18" s="1274"/>
      <c r="B18" s="209" t="s">
        <v>456</v>
      </c>
      <c r="C18" s="547"/>
      <c r="D18" s="557">
        <v>20</v>
      </c>
      <c r="E18" s="550"/>
      <c r="F18" s="557">
        <v>30</v>
      </c>
      <c r="G18" s="546"/>
      <c r="H18" s="546">
        <v>50</v>
      </c>
    </row>
    <row r="19" spans="1:8" ht="18" customHeight="1" x14ac:dyDescent="0.25">
      <c r="A19" s="1274" t="s">
        <v>457</v>
      </c>
      <c r="B19" s="209" t="s">
        <v>152</v>
      </c>
      <c r="C19" s="547"/>
      <c r="D19" s="550"/>
      <c r="E19" s="550">
        <v>1.5</v>
      </c>
      <c r="F19" s="550"/>
      <c r="G19" s="546">
        <v>1.5</v>
      </c>
      <c r="H19" s="546"/>
    </row>
    <row r="20" spans="1:8" ht="19.5" customHeight="1" x14ac:dyDescent="0.25">
      <c r="A20" s="1274"/>
      <c r="B20" s="209" t="s">
        <v>425</v>
      </c>
      <c r="C20" s="547"/>
      <c r="D20" s="550">
        <v>460</v>
      </c>
      <c r="E20" s="550"/>
      <c r="F20" s="550">
        <v>360</v>
      </c>
      <c r="G20" s="546">
        <v>0</v>
      </c>
      <c r="H20" s="546">
        <v>820</v>
      </c>
    </row>
    <row r="21" spans="1:8" ht="22.5" customHeight="1" x14ac:dyDescent="0.25">
      <c r="A21" s="209" t="s">
        <v>396</v>
      </c>
      <c r="B21" s="555"/>
      <c r="C21" s="547"/>
      <c r="D21" s="550">
        <v>160</v>
      </c>
      <c r="E21" s="550"/>
      <c r="F21" s="550"/>
      <c r="G21" s="550"/>
      <c r="H21" s="550">
        <v>160</v>
      </c>
    </row>
  </sheetData>
  <mergeCells count="32">
    <mergeCell ref="H11:H12"/>
    <mergeCell ref="A14:A15"/>
    <mergeCell ref="A17:A18"/>
    <mergeCell ref="A19:A20"/>
    <mergeCell ref="B11:B12"/>
    <mergeCell ref="C11:C12"/>
    <mergeCell ref="D11:D12"/>
    <mergeCell ref="E11:E12"/>
    <mergeCell ref="F11:F12"/>
    <mergeCell ref="G11:G12"/>
    <mergeCell ref="H7:H8"/>
    <mergeCell ref="B9:B10"/>
    <mergeCell ref="C9:C10"/>
    <mergeCell ref="D9:D10"/>
    <mergeCell ref="E9:E10"/>
    <mergeCell ref="F9:F10"/>
    <mergeCell ref="G9:G10"/>
    <mergeCell ref="H9:H10"/>
    <mergeCell ref="B7:B8"/>
    <mergeCell ref="C7:C8"/>
    <mergeCell ref="D7:D8"/>
    <mergeCell ref="E7:E8"/>
    <mergeCell ref="F7:F8"/>
    <mergeCell ref="G7:G8"/>
    <mergeCell ref="A1:A2"/>
    <mergeCell ref="B1:H2"/>
    <mergeCell ref="A3:A4"/>
    <mergeCell ref="B3:H4"/>
    <mergeCell ref="A5:B6"/>
    <mergeCell ref="C5:D5"/>
    <mergeCell ref="E5:F5"/>
    <mergeCell ref="G5:H5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K17" sqref="K17"/>
    </sheetView>
  </sheetViews>
  <sheetFormatPr defaultRowHeight="13.2" x14ac:dyDescent="0.25"/>
  <cols>
    <col min="1" max="1" width="26.88671875" customWidth="1"/>
    <col min="2" max="2" width="40.33203125" customWidth="1"/>
  </cols>
  <sheetData>
    <row r="1" spans="1:8" ht="18.75" customHeight="1" x14ac:dyDescent="0.25">
      <c r="A1" s="1280" t="s">
        <v>612</v>
      </c>
      <c r="B1" s="1282" t="s">
        <v>585</v>
      </c>
      <c r="C1" s="1283"/>
      <c r="D1" s="1283"/>
      <c r="E1" s="1283"/>
      <c r="F1" s="1283"/>
      <c r="G1" s="1283"/>
      <c r="H1" s="1284"/>
    </row>
    <row r="2" spans="1:8" ht="18.75" customHeight="1" x14ac:dyDescent="0.25">
      <c r="A2" s="1281"/>
      <c r="B2" s="1285"/>
      <c r="C2" s="1286"/>
      <c r="D2" s="1286"/>
      <c r="E2" s="1286"/>
      <c r="F2" s="1286"/>
      <c r="G2" s="1286"/>
      <c r="H2" s="1287"/>
    </row>
    <row r="3" spans="1:8" x14ac:dyDescent="0.25">
      <c r="A3" s="1280" t="s">
        <v>596</v>
      </c>
      <c r="B3" s="1282" t="s">
        <v>611</v>
      </c>
      <c r="C3" s="1283"/>
      <c r="D3" s="1283"/>
      <c r="E3" s="1283"/>
      <c r="F3" s="1283"/>
      <c r="G3" s="1283"/>
      <c r="H3" s="1284"/>
    </row>
    <row r="4" spans="1:8" x14ac:dyDescent="0.25">
      <c r="A4" s="1281"/>
      <c r="B4" s="1285"/>
      <c r="C4" s="1286"/>
      <c r="D4" s="1286"/>
      <c r="E4" s="1286"/>
      <c r="F4" s="1286"/>
      <c r="G4" s="1286"/>
      <c r="H4" s="1287"/>
    </row>
    <row r="5" spans="1:8" ht="15.75" customHeight="1" x14ac:dyDescent="0.25">
      <c r="A5" s="1289" t="s">
        <v>607</v>
      </c>
      <c r="B5" s="1289"/>
      <c r="C5" s="1290" t="s">
        <v>608</v>
      </c>
      <c r="D5" s="1290"/>
      <c r="E5" s="1290" t="s">
        <v>609</v>
      </c>
      <c r="F5" s="1290"/>
      <c r="G5" s="1291" t="s">
        <v>13</v>
      </c>
      <c r="H5" s="1291"/>
    </row>
    <row r="6" spans="1:8" ht="14.4" x14ac:dyDescent="0.25">
      <c r="A6" s="1289"/>
      <c r="B6" s="1289"/>
      <c r="C6" s="547" t="s">
        <v>379</v>
      </c>
      <c r="D6" s="547" t="s">
        <v>380</v>
      </c>
      <c r="E6" s="547" t="s">
        <v>379</v>
      </c>
      <c r="F6" s="548" t="s">
        <v>380</v>
      </c>
      <c r="G6" s="547" t="s">
        <v>379</v>
      </c>
      <c r="H6" s="548" t="s">
        <v>380</v>
      </c>
    </row>
    <row r="7" spans="1:8" ht="14.4" x14ac:dyDescent="0.25">
      <c r="A7" s="551" t="s">
        <v>602</v>
      </c>
      <c r="B7" s="1288" t="s">
        <v>263</v>
      </c>
      <c r="C7" s="1273">
        <v>0.5</v>
      </c>
      <c r="D7" s="1275"/>
      <c r="E7" s="1275"/>
      <c r="F7" s="1275"/>
      <c r="G7" s="1275">
        <v>0.5</v>
      </c>
      <c r="H7" s="1275">
        <v>0</v>
      </c>
    </row>
    <row r="8" spans="1:8" ht="21" customHeight="1" x14ac:dyDescent="0.25">
      <c r="A8" s="551" t="s">
        <v>603</v>
      </c>
      <c r="B8" s="1288"/>
      <c r="C8" s="1273"/>
      <c r="D8" s="1275"/>
      <c r="E8" s="1275"/>
      <c r="F8" s="1275"/>
      <c r="G8" s="1275"/>
      <c r="H8" s="1275"/>
    </row>
    <row r="9" spans="1:8" ht="14.4" x14ac:dyDescent="0.25">
      <c r="A9" s="551" t="s">
        <v>604</v>
      </c>
      <c r="B9" s="1288" t="s">
        <v>265</v>
      </c>
      <c r="C9" s="1275">
        <v>1</v>
      </c>
      <c r="D9" s="1275"/>
      <c r="E9" s="1275"/>
      <c r="F9" s="1275"/>
      <c r="G9" s="1275">
        <v>1</v>
      </c>
      <c r="H9" s="1275">
        <v>0</v>
      </c>
    </row>
    <row r="10" spans="1:8" ht="18.75" customHeight="1" x14ac:dyDescent="0.25">
      <c r="A10" s="551" t="s">
        <v>265</v>
      </c>
      <c r="B10" s="1288"/>
      <c r="C10" s="1275"/>
      <c r="D10" s="1275"/>
      <c r="E10" s="1275"/>
      <c r="F10" s="1275"/>
      <c r="G10" s="1275"/>
      <c r="H10" s="1275"/>
    </row>
    <row r="11" spans="1:8" ht="15" x14ac:dyDescent="0.25">
      <c r="A11" s="552" t="s">
        <v>605</v>
      </c>
      <c r="B11" s="1277" t="s">
        <v>267</v>
      </c>
      <c r="C11" s="1278">
        <v>2</v>
      </c>
      <c r="D11" s="1279"/>
      <c r="E11" s="1278">
        <v>2</v>
      </c>
      <c r="F11" s="1279"/>
      <c r="G11" s="1275">
        <v>4</v>
      </c>
      <c r="H11" s="1275">
        <v>0</v>
      </c>
    </row>
    <row r="12" spans="1:8" ht="24.75" customHeight="1" x14ac:dyDescent="0.25">
      <c r="A12" s="552" t="s">
        <v>606</v>
      </c>
      <c r="B12" s="1277"/>
      <c r="C12" s="1278"/>
      <c r="D12" s="1279"/>
      <c r="E12" s="1278"/>
      <c r="F12" s="1279"/>
      <c r="G12" s="1275"/>
      <c r="H12" s="1275"/>
    </row>
    <row r="13" spans="1:8" ht="24" customHeight="1" x14ac:dyDescent="0.25">
      <c r="A13" s="552" t="s">
        <v>446</v>
      </c>
      <c r="B13" s="553" t="s">
        <v>447</v>
      </c>
      <c r="C13" s="556">
        <v>1</v>
      </c>
      <c r="D13" s="549"/>
      <c r="E13" s="549">
        <v>1</v>
      </c>
      <c r="F13" s="549"/>
      <c r="G13" s="554">
        <v>2</v>
      </c>
      <c r="H13" s="554">
        <v>0</v>
      </c>
    </row>
    <row r="14" spans="1:8" ht="25.5" customHeight="1" x14ac:dyDescent="0.25">
      <c r="A14" s="1276" t="s">
        <v>449</v>
      </c>
      <c r="B14" s="553" t="s">
        <v>513</v>
      </c>
      <c r="C14" s="549"/>
      <c r="D14" s="549"/>
      <c r="E14" s="549">
        <v>0.25</v>
      </c>
      <c r="F14" s="549"/>
      <c r="G14" s="554">
        <v>0.25</v>
      </c>
      <c r="H14" s="554">
        <v>0</v>
      </c>
    </row>
    <row r="15" spans="1:8" ht="25.5" customHeight="1" x14ac:dyDescent="0.25">
      <c r="A15" s="1276"/>
      <c r="B15" s="553" t="s">
        <v>451</v>
      </c>
      <c r="C15" s="549"/>
      <c r="D15" s="549"/>
      <c r="E15" s="549">
        <v>0.25</v>
      </c>
      <c r="F15" s="549"/>
      <c r="G15" s="554">
        <v>0.25</v>
      </c>
      <c r="H15" s="554">
        <v>0</v>
      </c>
    </row>
    <row r="16" spans="1:8" ht="30" x14ac:dyDescent="0.25">
      <c r="A16" s="546" t="s">
        <v>614</v>
      </c>
      <c r="B16" s="209" t="s">
        <v>534</v>
      </c>
      <c r="C16" s="546"/>
      <c r="D16" s="546"/>
      <c r="E16" s="546">
        <v>1</v>
      </c>
      <c r="F16" s="546"/>
      <c r="G16" s="546">
        <v>1</v>
      </c>
      <c r="H16" s="546">
        <v>0</v>
      </c>
    </row>
    <row r="17" spans="1:8" ht="20.25" customHeight="1" x14ac:dyDescent="0.25">
      <c r="A17" s="1274" t="s">
        <v>522</v>
      </c>
      <c r="B17" s="209" t="s">
        <v>523</v>
      </c>
      <c r="C17" s="547">
        <v>2</v>
      </c>
      <c r="D17" s="550"/>
      <c r="E17" s="558">
        <v>0.5</v>
      </c>
      <c r="F17" s="550"/>
      <c r="G17" s="546">
        <v>2.5</v>
      </c>
      <c r="H17" s="546">
        <v>0</v>
      </c>
    </row>
    <row r="18" spans="1:8" ht="20.25" customHeight="1" x14ac:dyDescent="0.25">
      <c r="A18" s="1274"/>
      <c r="B18" s="209" t="s">
        <v>615</v>
      </c>
      <c r="C18" s="547"/>
      <c r="D18" s="557">
        <v>20</v>
      </c>
      <c r="E18" s="557"/>
      <c r="F18" s="557">
        <v>30</v>
      </c>
      <c r="G18" s="546"/>
      <c r="H18" s="546">
        <v>50</v>
      </c>
    </row>
    <row r="19" spans="1:8" ht="15" x14ac:dyDescent="0.25">
      <c r="A19" s="1274"/>
      <c r="B19" s="209" t="s">
        <v>528</v>
      </c>
      <c r="C19" s="547"/>
      <c r="D19" s="550">
        <v>460</v>
      </c>
      <c r="E19" s="550"/>
      <c r="G19" s="546"/>
      <c r="H19" s="546">
        <v>460</v>
      </c>
    </row>
    <row r="20" spans="1:8" ht="18" customHeight="1" x14ac:dyDescent="0.25">
      <c r="A20" s="1274" t="s">
        <v>524</v>
      </c>
      <c r="B20" s="209" t="s">
        <v>525</v>
      </c>
      <c r="C20" s="547"/>
      <c r="D20" s="550"/>
      <c r="E20" s="550">
        <v>1.5</v>
      </c>
      <c r="F20" s="550"/>
      <c r="G20" s="546">
        <v>1.5</v>
      </c>
      <c r="H20" s="546"/>
    </row>
    <row r="21" spans="1:8" ht="19.5" customHeight="1" x14ac:dyDescent="0.25">
      <c r="A21" s="1274"/>
      <c r="B21" s="209" t="s">
        <v>526</v>
      </c>
      <c r="C21" s="547"/>
      <c r="E21" s="550"/>
      <c r="F21" s="550">
        <v>360</v>
      </c>
      <c r="G21" s="546">
        <v>0</v>
      </c>
      <c r="H21" s="546">
        <v>360</v>
      </c>
    </row>
    <row r="22" spans="1:8" ht="22.5" customHeight="1" x14ac:dyDescent="0.25">
      <c r="A22" s="209" t="s">
        <v>396</v>
      </c>
      <c r="B22" s="555"/>
      <c r="C22" s="547"/>
      <c r="D22" s="550">
        <v>160</v>
      </c>
      <c r="E22" s="550"/>
      <c r="F22" s="550"/>
      <c r="G22" s="550"/>
      <c r="H22" s="550">
        <v>160</v>
      </c>
    </row>
  </sheetData>
  <mergeCells count="32">
    <mergeCell ref="H11:H12"/>
    <mergeCell ref="A14:A15"/>
    <mergeCell ref="A17:A19"/>
    <mergeCell ref="A20:A21"/>
    <mergeCell ref="B11:B12"/>
    <mergeCell ref="C11:C12"/>
    <mergeCell ref="D11:D12"/>
    <mergeCell ref="E11:E12"/>
    <mergeCell ref="F11:F12"/>
    <mergeCell ref="G11:G12"/>
    <mergeCell ref="H7:H8"/>
    <mergeCell ref="B9:B10"/>
    <mergeCell ref="C9:C10"/>
    <mergeCell ref="D9:D10"/>
    <mergeCell ref="E9:E10"/>
    <mergeCell ref="F9:F10"/>
    <mergeCell ref="G9:G10"/>
    <mergeCell ref="H9:H10"/>
    <mergeCell ref="B7:B8"/>
    <mergeCell ref="C7:C8"/>
    <mergeCell ref="D7:D8"/>
    <mergeCell ref="E7:E8"/>
    <mergeCell ref="F7:F8"/>
    <mergeCell ref="G7:G8"/>
    <mergeCell ref="A1:A2"/>
    <mergeCell ref="B1:H2"/>
    <mergeCell ref="A3:A4"/>
    <mergeCell ref="B3:H4"/>
    <mergeCell ref="A5:B6"/>
    <mergeCell ref="C5:D5"/>
    <mergeCell ref="E5:F5"/>
    <mergeCell ref="G5:H5"/>
  </mergeCells>
  <pageMargins left="0.7" right="0.7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F27" sqref="F27"/>
    </sheetView>
  </sheetViews>
  <sheetFormatPr defaultRowHeight="13.2" x14ac:dyDescent="0.25"/>
  <cols>
    <col min="1" max="1" width="29.88671875" customWidth="1"/>
    <col min="2" max="2" width="29.5546875" customWidth="1"/>
  </cols>
  <sheetData>
    <row r="1" spans="1:6" ht="12.75" customHeight="1" x14ac:dyDescent="0.25">
      <c r="A1" s="1292" t="s">
        <v>618</v>
      </c>
      <c r="B1" s="919" t="s">
        <v>589</v>
      </c>
      <c r="C1" s="919"/>
      <c r="D1" s="919"/>
      <c r="E1" s="919"/>
      <c r="F1" s="919"/>
    </row>
    <row r="2" spans="1:6" ht="12.75" customHeight="1" x14ac:dyDescent="0.25">
      <c r="A2" s="1292"/>
      <c r="B2" s="919"/>
      <c r="C2" s="919"/>
      <c r="D2" s="919"/>
      <c r="E2" s="919"/>
      <c r="F2" s="919"/>
    </row>
    <row r="3" spans="1:6" ht="12.75" customHeight="1" x14ac:dyDescent="0.25">
      <c r="A3" s="1292" t="s">
        <v>567</v>
      </c>
      <c r="B3" s="919" t="s">
        <v>611</v>
      </c>
      <c r="C3" s="919"/>
      <c r="D3" s="919"/>
      <c r="E3" s="919"/>
      <c r="F3" s="919"/>
    </row>
    <row r="4" spans="1:6" ht="12.75" customHeight="1" x14ac:dyDescent="0.25">
      <c r="A4" s="1292"/>
      <c r="B4" s="919"/>
      <c r="C4" s="919"/>
      <c r="D4" s="919"/>
      <c r="E4" s="919"/>
      <c r="F4" s="919"/>
    </row>
    <row r="5" spans="1:6" ht="24" customHeight="1" x14ac:dyDescent="0.25">
      <c r="A5" s="1292" t="s">
        <v>568</v>
      </c>
      <c r="B5" s="1292"/>
      <c r="C5" s="1292"/>
      <c r="D5" s="1292"/>
      <c r="E5" s="1292"/>
      <c r="F5" s="1292"/>
    </row>
    <row r="6" spans="1:6" ht="15.6" x14ac:dyDescent="0.25">
      <c r="A6" s="827" t="s">
        <v>249</v>
      </c>
      <c r="B6" s="828"/>
      <c r="C6" s="826" t="s">
        <v>299</v>
      </c>
      <c r="D6" s="826"/>
      <c r="E6" s="941" t="s">
        <v>616</v>
      </c>
      <c r="F6" s="941"/>
    </row>
    <row r="7" spans="1:6" ht="15.6" x14ac:dyDescent="0.25">
      <c r="A7" s="829"/>
      <c r="B7" s="830"/>
      <c r="C7" s="513" t="s">
        <v>251</v>
      </c>
      <c r="D7" s="513" t="s">
        <v>252</v>
      </c>
      <c r="E7" s="456" t="s">
        <v>251</v>
      </c>
      <c r="F7" s="456" t="s">
        <v>252</v>
      </c>
    </row>
    <row r="8" spans="1:6" ht="16.2" x14ac:dyDescent="0.25">
      <c r="A8" s="837" t="s">
        <v>300</v>
      </c>
      <c r="B8" s="838"/>
      <c r="C8" s="178"/>
      <c r="D8" s="178"/>
      <c r="E8" s="178"/>
      <c r="F8" s="178"/>
    </row>
    <row r="9" spans="1:6" ht="24.75" customHeight="1" x14ac:dyDescent="0.25">
      <c r="A9" s="155" t="s">
        <v>404</v>
      </c>
      <c r="B9" s="157" t="s">
        <v>263</v>
      </c>
      <c r="C9" s="559"/>
      <c r="D9" s="559"/>
      <c r="E9" s="326">
        <v>0.5</v>
      </c>
      <c r="F9" s="560"/>
    </row>
    <row r="10" spans="1:6" ht="24.75" customHeight="1" x14ac:dyDescent="0.25">
      <c r="A10" s="155" t="s">
        <v>405</v>
      </c>
      <c r="B10" s="157" t="s">
        <v>265</v>
      </c>
      <c r="C10" s="559"/>
      <c r="D10" s="559"/>
      <c r="E10" s="560">
        <v>1</v>
      </c>
      <c r="F10" s="560"/>
    </row>
    <row r="11" spans="1:6" ht="22.5" customHeight="1" x14ac:dyDescent="0.25">
      <c r="A11" s="839" t="s">
        <v>443</v>
      </c>
      <c r="B11" s="157" t="s">
        <v>444</v>
      </c>
      <c r="C11" s="561">
        <v>1</v>
      </c>
      <c r="D11" s="564">
        <v>1.5</v>
      </c>
      <c r="E11" s="562">
        <v>1</v>
      </c>
      <c r="F11" s="562"/>
    </row>
    <row r="12" spans="1:6" ht="28.5" customHeight="1" x14ac:dyDescent="0.25">
      <c r="A12" s="839"/>
      <c r="B12" s="157" t="s">
        <v>445</v>
      </c>
      <c r="C12" s="559"/>
      <c r="D12" s="565"/>
      <c r="E12" s="560"/>
      <c r="F12" s="562"/>
    </row>
    <row r="13" spans="1:6" ht="20.25" customHeight="1" x14ac:dyDescent="0.25">
      <c r="A13" s="839" t="s">
        <v>446</v>
      </c>
      <c r="B13" s="157" t="s">
        <v>447</v>
      </c>
      <c r="C13" s="566">
        <v>1</v>
      </c>
      <c r="D13" s="561"/>
      <c r="E13" s="567">
        <v>1</v>
      </c>
      <c r="F13" s="560"/>
    </row>
    <row r="14" spans="1:6" ht="18" customHeight="1" x14ac:dyDescent="0.25">
      <c r="A14" s="839"/>
      <c r="B14" s="157" t="s">
        <v>448</v>
      </c>
      <c r="C14" s="565"/>
      <c r="D14" s="559">
        <v>0.75</v>
      </c>
      <c r="E14" s="568"/>
      <c r="F14" s="560"/>
    </row>
    <row r="15" spans="1:6" ht="16.5" customHeight="1" x14ac:dyDescent="0.25">
      <c r="A15" s="839" t="s">
        <v>449</v>
      </c>
      <c r="B15" s="162" t="s">
        <v>450</v>
      </c>
      <c r="C15" s="563">
        <v>0.25</v>
      </c>
      <c r="D15" s="563"/>
      <c r="E15" s="560"/>
      <c r="F15" s="560"/>
    </row>
    <row r="16" spans="1:6" ht="19.5" customHeight="1" x14ac:dyDescent="0.25">
      <c r="A16" s="839"/>
      <c r="B16" s="162" t="s">
        <v>451</v>
      </c>
      <c r="C16" s="563">
        <v>0.25</v>
      </c>
      <c r="D16" s="563"/>
      <c r="E16" s="560"/>
      <c r="F16" s="560"/>
    </row>
    <row r="17" spans="1:6" ht="17.25" customHeight="1" x14ac:dyDescent="0.25">
      <c r="A17" s="839" t="s">
        <v>458</v>
      </c>
      <c r="B17" s="162" t="s">
        <v>280</v>
      </c>
      <c r="C17" s="563">
        <v>1</v>
      </c>
      <c r="D17" s="563"/>
      <c r="E17" s="560">
        <v>2</v>
      </c>
      <c r="F17" s="560"/>
    </row>
    <row r="18" spans="1:6" ht="15" customHeight="1" x14ac:dyDescent="0.25">
      <c r="A18" s="839"/>
      <c r="B18" s="162" t="s">
        <v>433</v>
      </c>
      <c r="C18" s="563"/>
      <c r="D18" s="563">
        <v>1.75</v>
      </c>
      <c r="E18" s="560"/>
      <c r="F18" s="326">
        <v>3</v>
      </c>
    </row>
    <row r="19" spans="1:6" ht="26.25" customHeight="1" x14ac:dyDescent="0.25">
      <c r="A19" s="839" t="s">
        <v>459</v>
      </c>
      <c r="B19" s="162" t="s">
        <v>270</v>
      </c>
      <c r="C19" s="563"/>
      <c r="D19" s="563">
        <v>0.5</v>
      </c>
      <c r="E19" s="560"/>
      <c r="F19" s="560">
        <v>1</v>
      </c>
    </row>
    <row r="20" spans="1:6" ht="18" customHeight="1" x14ac:dyDescent="0.25">
      <c r="A20" s="839"/>
      <c r="B20" s="162" t="s">
        <v>271</v>
      </c>
      <c r="C20" s="563"/>
      <c r="D20" s="563">
        <v>0.5</v>
      </c>
      <c r="E20" s="560"/>
      <c r="F20" s="560">
        <v>1.5</v>
      </c>
    </row>
    <row r="21" spans="1:6" ht="13.8" x14ac:dyDescent="0.25">
      <c r="A21" s="839"/>
      <c r="B21" s="162" t="s">
        <v>272</v>
      </c>
      <c r="C21" s="563"/>
      <c r="D21" s="563"/>
      <c r="E21" s="560"/>
      <c r="F21" s="560">
        <v>0.5</v>
      </c>
    </row>
    <row r="22" spans="1:6" ht="18" customHeight="1" x14ac:dyDescent="0.25">
      <c r="A22" s="839" t="s">
        <v>460</v>
      </c>
      <c r="B22" s="162" t="s">
        <v>277</v>
      </c>
      <c r="C22" s="164">
        <v>1.5</v>
      </c>
      <c r="D22" s="563"/>
      <c r="E22" s="560">
        <v>1.5</v>
      </c>
      <c r="F22" s="560"/>
    </row>
    <row r="23" spans="1:6" ht="16.5" customHeight="1" x14ac:dyDescent="0.25">
      <c r="A23" s="839"/>
      <c r="B23" s="162" t="s">
        <v>278</v>
      </c>
      <c r="C23" s="563"/>
      <c r="D23" s="563">
        <v>1.75</v>
      </c>
      <c r="E23" s="560"/>
      <c r="F23" s="560">
        <v>3</v>
      </c>
    </row>
    <row r="24" spans="1:6" ht="30.75" customHeight="1" x14ac:dyDescent="0.25">
      <c r="A24" s="839" t="s">
        <v>461</v>
      </c>
      <c r="B24" s="162" t="s">
        <v>462</v>
      </c>
      <c r="C24" s="164">
        <v>2</v>
      </c>
      <c r="D24" s="164"/>
      <c r="E24" s="326">
        <v>1</v>
      </c>
      <c r="F24" s="560"/>
    </row>
    <row r="25" spans="1:6" ht="30.75" customHeight="1" x14ac:dyDescent="0.25">
      <c r="A25" s="839"/>
      <c r="B25" s="162" t="s">
        <v>463</v>
      </c>
      <c r="C25" s="563"/>
      <c r="D25" s="563">
        <v>1.5</v>
      </c>
      <c r="E25" s="560"/>
      <c r="F25" s="326">
        <v>2</v>
      </c>
    </row>
    <row r="26" spans="1:6" ht="18" customHeight="1" x14ac:dyDescent="0.25">
      <c r="A26" s="839" t="s">
        <v>464</v>
      </c>
      <c r="B26" s="162" t="s">
        <v>465</v>
      </c>
      <c r="C26" s="563">
        <v>1</v>
      </c>
      <c r="D26" s="563"/>
      <c r="E26" s="560"/>
      <c r="F26" s="560"/>
    </row>
    <row r="27" spans="1:6" ht="27.75" customHeight="1" x14ac:dyDescent="0.25">
      <c r="A27" s="839"/>
      <c r="B27" s="162" t="s">
        <v>466</v>
      </c>
      <c r="C27" s="563"/>
      <c r="D27" s="563">
        <v>0.75</v>
      </c>
      <c r="E27" s="560"/>
      <c r="F27" s="326">
        <v>1</v>
      </c>
    </row>
    <row r="28" spans="1:6" ht="13.8" x14ac:dyDescent="0.25">
      <c r="A28" s="839" t="s">
        <v>14</v>
      </c>
      <c r="B28" s="839"/>
      <c r="C28" s="152"/>
      <c r="D28" s="152">
        <v>160</v>
      </c>
      <c r="E28" s="325"/>
      <c r="F28" s="325"/>
    </row>
    <row r="29" spans="1:6" x14ac:dyDescent="0.25">
      <c r="B29" s="175"/>
      <c r="C29" s="175"/>
      <c r="D29" s="10"/>
      <c r="E29" s="175"/>
      <c r="F29" s="175"/>
    </row>
  </sheetData>
  <mergeCells count="18">
    <mergeCell ref="A1:A2"/>
    <mergeCell ref="B1:F2"/>
    <mergeCell ref="A3:A4"/>
    <mergeCell ref="A24:A25"/>
    <mergeCell ref="A26:A27"/>
    <mergeCell ref="A28:B28"/>
    <mergeCell ref="B3:F4"/>
    <mergeCell ref="A5:F5"/>
    <mergeCell ref="A15:A16"/>
    <mergeCell ref="A17:A18"/>
    <mergeCell ref="A6:B7"/>
    <mergeCell ref="A19:A21"/>
    <mergeCell ref="A22:A23"/>
    <mergeCell ref="C6:D6"/>
    <mergeCell ref="E6:F6"/>
    <mergeCell ref="A8:B8"/>
    <mergeCell ref="A11:A12"/>
    <mergeCell ref="A13:A14"/>
  </mergeCell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23" sqref="B23"/>
    </sheetView>
  </sheetViews>
  <sheetFormatPr defaultRowHeight="13.2" x14ac:dyDescent="0.25"/>
  <cols>
    <col min="1" max="1" width="29.88671875" customWidth="1"/>
    <col min="2" max="2" width="29.5546875" customWidth="1"/>
  </cols>
  <sheetData>
    <row r="1" spans="1:6" ht="12.75" customHeight="1" x14ac:dyDescent="0.25">
      <c r="A1" s="1292" t="s">
        <v>617</v>
      </c>
      <c r="B1" s="919" t="s">
        <v>587</v>
      </c>
      <c r="C1" s="919"/>
      <c r="D1" s="919"/>
      <c r="E1" s="919"/>
      <c r="F1" s="919"/>
    </row>
    <row r="2" spans="1:6" ht="12.75" customHeight="1" x14ac:dyDescent="0.25">
      <c r="A2" s="1292"/>
      <c r="B2" s="919"/>
      <c r="C2" s="919"/>
      <c r="D2" s="919"/>
      <c r="E2" s="919"/>
      <c r="F2" s="919"/>
    </row>
    <row r="3" spans="1:6" ht="12.75" customHeight="1" x14ac:dyDescent="0.25">
      <c r="A3" s="1292" t="s">
        <v>567</v>
      </c>
      <c r="B3" s="919" t="s">
        <v>611</v>
      </c>
      <c r="C3" s="919"/>
      <c r="D3" s="919"/>
      <c r="E3" s="919"/>
      <c r="F3" s="919"/>
    </row>
    <row r="4" spans="1:6" ht="12.75" customHeight="1" x14ac:dyDescent="0.25">
      <c r="A4" s="1292"/>
      <c r="B4" s="919"/>
      <c r="C4" s="919"/>
      <c r="D4" s="919"/>
      <c r="E4" s="919"/>
      <c r="F4" s="919"/>
    </row>
    <row r="5" spans="1:6" ht="24" customHeight="1" x14ac:dyDescent="0.25">
      <c r="A5" s="1292" t="s">
        <v>568</v>
      </c>
      <c r="B5" s="1292"/>
      <c r="C5" s="1292"/>
      <c r="D5" s="1292"/>
      <c r="E5" s="1292"/>
      <c r="F5" s="1292"/>
    </row>
    <row r="6" spans="1:6" ht="15.6" x14ac:dyDescent="0.25">
      <c r="A6" s="827" t="s">
        <v>249</v>
      </c>
      <c r="B6" s="828"/>
      <c r="C6" s="1293" t="s">
        <v>299</v>
      </c>
      <c r="D6" s="1293"/>
      <c r="E6" s="940" t="s">
        <v>616</v>
      </c>
      <c r="F6" s="940"/>
    </row>
    <row r="7" spans="1:6" ht="15.6" x14ac:dyDescent="0.25">
      <c r="A7" s="829"/>
      <c r="B7" s="830"/>
      <c r="C7" s="569" t="s">
        <v>251</v>
      </c>
      <c r="D7" s="569" t="s">
        <v>252</v>
      </c>
      <c r="E7" s="514" t="s">
        <v>251</v>
      </c>
      <c r="F7" s="514" t="s">
        <v>252</v>
      </c>
    </row>
    <row r="8" spans="1:6" ht="16.2" x14ac:dyDescent="0.25">
      <c r="A8" s="837" t="s">
        <v>300</v>
      </c>
      <c r="B8" s="838"/>
      <c r="C8" s="570"/>
      <c r="D8" s="570"/>
      <c r="E8" s="321"/>
      <c r="F8" s="321"/>
    </row>
    <row r="9" spans="1:6" ht="24.75" customHeight="1" x14ac:dyDescent="0.25">
      <c r="A9" s="155" t="s">
        <v>404</v>
      </c>
      <c r="B9" s="157" t="s">
        <v>263</v>
      </c>
      <c r="C9" s="571"/>
      <c r="D9" s="571"/>
      <c r="E9" s="561">
        <v>0.5</v>
      </c>
      <c r="F9" s="559"/>
    </row>
    <row r="10" spans="1:6" ht="24.75" customHeight="1" x14ac:dyDescent="0.25">
      <c r="A10" s="155" t="s">
        <v>405</v>
      </c>
      <c r="B10" s="157" t="s">
        <v>265</v>
      </c>
      <c r="C10" s="571"/>
      <c r="D10" s="571"/>
      <c r="E10" s="559">
        <v>1</v>
      </c>
      <c r="F10" s="559"/>
    </row>
    <row r="11" spans="1:6" ht="22.5" customHeight="1" x14ac:dyDescent="0.25">
      <c r="A11" s="839" t="s">
        <v>443</v>
      </c>
      <c r="B11" s="157" t="s">
        <v>444</v>
      </c>
      <c r="C11" s="571">
        <v>1</v>
      </c>
      <c r="D11" s="573"/>
      <c r="E11" s="564">
        <v>1</v>
      </c>
      <c r="F11" s="564"/>
    </row>
    <row r="12" spans="1:6" ht="28.5" customHeight="1" x14ac:dyDescent="0.25">
      <c r="A12" s="839"/>
      <c r="B12" s="157" t="s">
        <v>445</v>
      </c>
      <c r="C12" s="571"/>
      <c r="D12" s="574">
        <v>2</v>
      </c>
      <c r="E12" s="559"/>
      <c r="F12" s="564">
        <v>1</v>
      </c>
    </row>
    <row r="13" spans="1:6" ht="20.25" customHeight="1" x14ac:dyDescent="0.25">
      <c r="A13" s="839" t="s">
        <v>446</v>
      </c>
      <c r="B13" s="157" t="s">
        <v>447</v>
      </c>
      <c r="C13" s="574">
        <v>1</v>
      </c>
      <c r="D13" s="571"/>
      <c r="E13" s="576">
        <v>1</v>
      </c>
      <c r="F13" s="559"/>
    </row>
    <row r="14" spans="1:6" ht="18" customHeight="1" x14ac:dyDescent="0.25">
      <c r="A14" s="839"/>
      <c r="B14" s="157" t="s">
        <v>448</v>
      </c>
      <c r="C14" s="574"/>
      <c r="D14" s="571">
        <v>1.5</v>
      </c>
      <c r="E14" s="565"/>
      <c r="F14" s="559"/>
    </row>
    <row r="15" spans="1:6" ht="31.5" customHeight="1" x14ac:dyDescent="0.25">
      <c r="A15" s="518" t="s">
        <v>449</v>
      </c>
      <c r="B15" s="162" t="s">
        <v>619</v>
      </c>
      <c r="C15" s="571">
        <v>0.5</v>
      </c>
      <c r="D15" s="571"/>
      <c r="E15" s="559"/>
      <c r="F15" s="559"/>
    </row>
    <row r="16" spans="1:6" ht="17.25" customHeight="1" x14ac:dyDescent="0.25">
      <c r="A16" s="839" t="s">
        <v>458</v>
      </c>
      <c r="B16" s="162" t="s">
        <v>280</v>
      </c>
      <c r="C16" s="571">
        <v>2</v>
      </c>
      <c r="D16" s="571"/>
      <c r="E16" s="559">
        <v>1</v>
      </c>
      <c r="F16" s="559"/>
    </row>
    <row r="17" spans="1:6" ht="15" customHeight="1" x14ac:dyDescent="0.25">
      <c r="A17" s="839"/>
      <c r="B17" s="162" t="s">
        <v>433</v>
      </c>
      <c r="C17" s="571"/>
      <c r="D17" s="571">
        <v>2</v>
      </c>
      <c r="E17" s="559"/>
      <c r="F17" s="561">
        <v>3</v>
      </c>
    </row>
    <row r="18" spans="1:6" ht="26.25" customHeight="1" x14ac:dyDescent="0.25">
      <c r="A18" s="839" t="s">
        <v>459</v>
      </c>
      <c r="B18" s="162" t="s">
        <v>558</v>
      </c>
      <c r="C18" s="571">
        <v>1</v>
      </c>
      <c r="D18" s="571"/>
      <c r="E18" s="561">
        <v>1</v>
      </c>
      <c r="F18" s="559"/>
    </row>
    <row r="19" spans="1:6" ht="18" customHeight="1" x14ac:dyDescent="0.25">
      <c r="A19" s="839"/>
      <c r="B19" s="162" t="s">
        <v>559</v>
      </c>
      <c r="C19" s="571"/>
      <c r="D19" s="571">
        <v>0.5</v>
      </c>
      <c r="E19" s="559"/>
      <c r="F19" s="559"/>
    </row>
    <row r="20" spans="1:6" ht="18" customHeight="1" x14ac:dyDescent="0.25">
      <c r="A20" s="841" t="s">
        <v>460</v>
      </c>
      <c r="B20" s="162" t="s">
        <v>277</v>
      </c>
      <c r="C20" s="571">
        <v>2</v>
      </c>
      <c r="D20" s="571"/>
      <c r="E20" s="561">
        <v>1</v>
      </c>
      <c r="F20" s="559"/>
    </row>
    <row r="21" spans="1:6" ht="16.5" customHeight="1" x14ac:dyDescent="0.25">
      <c r="A21" s="842"/>
      <c r="B21" s="162" t="s">
        <v>278</v>
      </c>
      <c r="C21" s="571"/>
      <c r="D21" s="571">
        <v>2</v>
      </c>
      <c r="E21" s="559"/>
      <c r="F21" s="561">
        <v>3</v>
      </c>
    </row>
    <row r="22" spans="1:6" ht="30.75" customHeight="1" x14ac:dyDescent="0.25">
      <c r="A22" s="843"/>
      <c r="B22" s="162" t="s">
        <v>463</v>
      </c>
      <c r="C22" s="572"/>
      <c r="D22" s="572">
        <v>1</v>
      </c>
      <c r="E22" s="561"/>
      <c r="F22" s="561">
        <v>2</v>
      </c>
    </row>
    <row r="23" spans="1:6" ht="30.75" customHeight="1" x14ac:dyDescent="0.25">
      <c r="A23" s="518" t="s">
        <v>464</v>
      </c>
      <c r="B23" s="162" t="s">
        <v>560</v>
      </c>
      <c r="C23" s="571">
        <v>0.5</v>
      </c>
      <c r="D23" s="571"/>
      <c r="E23" s="559">
        <v>0.5</v>
      </c>
      <c r="F23" s="559"/>
    </row>
    <row r="24" spans="1:6" ht="13.8" x14ac:dyDescent="0.25">
      <c r="A24" s="839" t="s">
        <v>14</v>
      </c>
      <c r="B24" s="839"/>
      <c r="C24" s="575"/>
      <c r="D24" s="575">
        <v>160</v>
      </c>
      <c r="E24" s="156"/>
      <c r="F24" s="156"/>
    </row>
    <row r="25" spans="1:6" x14ac:dyDescent="0.25">
      <c r="B25" s="175"/>
      <c r="C25" s="175"/>
      <c r="D25" s="10"/>
      <c r="E25" s="175"/>
      <c r="F25" s="175"/>
    </row>
  </sheetData>
  <mergeCells count="15">
    <mergeCell ref="A24:B24"/>
    <mergeCell ref="A8:B8"/>
    <mergeCell ref="A11:A12"/>
    <mergeCell ref="A13:A14"/>
    <mergeCell ref="A16:A17"/>
    <mergeCell ref="A18:A19"/>
    <mergeCell ref="A6:B7"/>
    <mergeCell ref="C6:D6"/>
    <mergeCell ref="E6:F6"/>
    <mergeCell ref="A20:A22"/>
    <mergeCell ref="A1:A2"/>
    <mergeCell ref="B1:F2"/>
    <mergeCell ref="A3:A4"/>
    <mergeCell ref="B3:F4"/>
    <mergeCell ref="A5:F5"/>
  </mergeCell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M16" sqref="M16"/>
    </sheetView>
  </sheetViews>
  <sheetFormatPr defaultRowHeight="13.2" x14ac:dyDescent="0.25"/>
  <cols>
    <col min="1" max="1" width="17.88671875" customWidth="1"/>
    <col min="2" max="2" width="34.88671875" customWidth="1"/>
  </cols>
  <sheetData>
    <row r="1" spans="1:10" ht="17.399999999999999" x14ac:dyDescent="0.3">
      <c r="A1" s="517" t="s">
        <v>775</v>
      </c>
      <c r="B1" s="924" t="s">
        <v>587</v>
      </c>
      <c r="C1" s="925"/>
      <c r="D1" s="925"/>
      <c r="E1" s="925"/>
      <c r="F1" s="925"/>
      <c r="G1" s="925"/>
      <c r="H1" s="925"/>
      <c r="I1" s="925"/>
      <c r="J1" s="925"/>
    </row>
    <row r="2" spans="1:10" ht="17.399999999999999" x14ac:dyDescent="0.3">
      <c r="A2" s="545"/>
      <c r="B2" s="925" t="s">
        <v>586</v>
      </c>
      <c r="C2" s="925"/>
      <c r="D2" s="925"/>
      <c r="E2" s="925"/>
      <c r="F2" s="925"/>
      <c r="G2" s="925"/>
      <c r="H2" s="925"/>
      <c r="I2" s="925"/>
      <c r="J2" s="925"/>
    </row>
    <row r="3" spans="1:10" ht="17.399999999999999" x14ac:dyDescent="0.3">
      <c r="A3" s="1009" t="s">
        <v>575</v>
      </c>
      <c r="B3" s="1010"/>
      <c r="C3" s="1010"/>
      <c r="D3" s="1010"/>
      <c r="E3" s="1010"/>
      <c r="F3" s="1010"/>
      <c r="G3" s="1010"/>
      <c r="H3" s="1010"/>
      <c r="I3" s="1010"/>
      <c r="J3" s="1010"/>
    </row>
    <row r="4" spans="1:10" ht="15.6" x14ac:dyDescent="0.25">
      <c r="A4" s="1121" t="s">
        <v>576</v>
      </c>
      <c r="B4" s="1121"/>
      <c r="C4" s="1121"/>
      <c r="D4" s="1121"/>
      <c r="E4" s="1121"/>
      <c r="F4" s="1121"/>
      <c r="G4" s="1121"/>
      <c r="H4" s="1121"/>
      <c r="I4" s="1121"/>
      <c r="J4" s="1121"/>
    </row>
    <row r="5" spans="1:10" ht="15.6" x14ac:dyDescent="0.25">
      <c r="A5" s="969" t="s">
        <v>249</v>
      </c>
      <c r="B5" s="970"/>
      <c r="C5" s="975" t="s">
        <v>250</v>
      </c>
      <c r="D5" s="976"/>
      <c r="E5" s="1043" t="s">
        <v>776</v>
      </c>
      <c r="F5" s="1044"/>
      <c r="G5" s="1043" t="s">
        <v>777</v>
      </c>
      <c r="H5" s="1044"/>
      <c r="I5" s="977" t="s">
        <v>778</v>
      </c>
      <c r="J5" s="978"/>
    </row>
    <row r="6" spans="1:10" ht="15.6" x14ac:dyDescent="0.25">
      <c r="A6" s="971"/>
      <c r="B6" s="972"/>
      <c r="C6" s="597" t="s">
        <v>438</v>
      </c>
      <c r="D6" s="597" t="s">
        <v>439</v>
      </c>
      <c r="E6" s="484" t="s">
        <v>438</v>
      </c>
      <c r="F6" s="484" t="s">
        <v>439</v>
      </c>
      <c r="G6" s="484" t="s">
        <v>438</v>
      </c>
      <c r="H6" s="484" t="s">
        <v>439</v>
      </c>
      <c r="I6" s="385" t="s">
        <v>438</v>
      </c>
      <c r="J6" s="385" t="s">
        <v>439</v>
      </c>
    </row>
    <row r="7" spans="1:10" ht="30" x14ac:dyDescent="0.25">
      <c r="A7" s="712" t="s">
        <v>310</v>
      </c>
      <c r="B7" s="376" t="s">
        <v>263</v>
      </c>
      <c r="C7" s="599"/>
      <c r="D7" s="599"/>
      <c r="E7" s="724">
        <v>0.5</v>
      </c>
      <c r="F7" s="724"/>
      <c r="G7" s="724"/>
      <c r="H7" s="724"/>
      <c r="I7" s="375">
        <v>0.5</v>
      </c>
      <c r="J7" s="375"/>
    </row>
    <row r="8" spans="1:10" ht="60" x14ac:dyDescent="0.25">
      <c r="A8" s="712" t="s">
        <v>311</v>
      </c>
      <c r="B8" s="376" t="s">
        <v>312</v>
      </c>
      <c r="C8" s="599"/>
      <c r="D8" s="599"/>
      <c r="E8" s="724">
        <v>2</v>
      </c>
      <c r="F8" s="724"/>
      <c r="G8" s="724"/>
      <c r="H8" s="724"/>
      <c r="I8" s="375">
        <v>1</v>
      </c>
      <c r="J8" s="375"/>
    </row>
    <row r="9" spans="1:10" ht="15" x14ac:dyDescent="0.25">
      <c r="A9" s="982" t="s">
        <v>492</v>
      </c>
      <c r="B9" s="371" t="s">
        <v>491</v>
      </c>
      <c r="C9" s="600"/>
      <c r="D9" s="600">
        <v>4</v>
      </c>
      <c r="E9" s="724"/>
      <c r="F9" s="724"/>
      <c r="G9" s="725"/>
      <c r="H9" s="725">
        <v>3</v>
      </c>
      <c r="I9" s="373"/>
      <c r="J9" s="373"/>
    </row>
    <row r="10" spans="1:10" ht="15" x14ac:dyDescent="0.25">
      <c r="A10" s="983"/>
      <c r="B10" s="371" t="s">
        <v>315</v>
      </c>
      <c r="C10" s="601"/>
      <c r="D10" s="600">
        <v>3</v>
      </c>
      <c r="E10" s="724"/>
      <c r="F10" s="724"/>
      <c r="G10" s="725"/>
      <c r="H10" s="725">
        <v>2</v>
      </c>
      <c r="I10" s="373"/>
      <c r="J10" s="373"/>
    </row>
    <row r="11" spans="1:10" ht="15" x14ac:dyDescent="0.25">
      <c r="A11" s="983"/>
      <c r="B11" s="371" t="s">
        <v>166</v>
      </c>
      <c r="C11" s="600">
        <v>3</v>
      </c>
      <c r="D11" s="600"/>
      <c r="E11" s="724"/>
      <c r="F11" s="724"/>
      <c r="G11" s="725">
        <v>2</v>
      </c>
      <c r="H11" s="725"/>
      <c r="I11" s="373"/>
      <c r="J11" s="373"/>
    </row>
    <row r="12" spans="1:10" ht="15" x14ac:dyDescent="0.25">
      <c r="A12" s="982" t="s">
        <v>488</v>
      </c>
      <c r="B12" s="371" t="s">
        <v>541</v>
      </c>
      <c r="C12" s="600"/>
      <c r="D12" s="600">
        <v>3</v>
      </c>
      <c r="E12" s="724"/>
      <c r="F12" s="724"/>
      <c r="G12" s="725"/>
      <c r="H12" s="725">
        <v>2</v>
      </c>
      <c r="I12" s="373"/>
      <c r="J12" s="373"/>
    </row>
    <row r="13" spans="1:10" ht="15" x14ac:dyDescent="0.25">
      <c r="A13" s="984"/>
      <c r="B13" s="371" t="s">
        <v>390</v>
      </c>
      <c r="C13" s="601">
        <v>8</v>
      </c>
      <c r="D13" s="600"/>
      <c r="E13" s="724">
        <v>3</v>
      </c>
      <c r="F13" s="724"/>
      <c r="G13" s="726">
        <v>5</v>
      </c>
      <c r="H13" s="725"/>
      <c r="I13" s="389">
        <v>2</v>
      </c>
      <c r="J13" s="386"/>
    </row>
    <row r="14" spans="1:10" ht="15" x14ac:dyDescent="0.25">
      <c r="A14" s="982" t="s">
        <v>485</v>
      </c>
      <c r="B14" s="371" t="s">
        <v>484</v>
      </c>
      <c r="C14" s="600">
        <v>2</v>
      </c>
      <c r="D14" s="600"/>
      <c r="E14" s="724"/>
      <c r="F14" s="724"/>
      <c r="G14" s="725">
        <v>1</v>
      </c>
      <c r="H14" s="725"/>
      <c r="I14" s="373"/>
      <c r="J14" s="373"/>
    </row>
    <row r="15" spans="1:10" ht="15" x14ac:dyDescent="0.25">
      <c r="A15" s="983"/>
      <c r="B15" s="371" t="s">
        <v>542</v>
      </c>
      <c r="C15" s="600"/>
      <c r="D15" s="600">
        <v>3</v>
      </c>
      <c r="E15" s="724"/>
      <c r="F15" s="724"/>
      <c r="G15" s="725"/>
      <c r="H15" s="725">
        <v>2</v>
      </c>
      <c r="I15" s="373"/>
      <c r="J15" s="373"/>
    </row>
    <row r="16" spans="1:10" ht="60" x14ac:dyDescent="0.25">
      <c r="A16" s="712" t="s">
        <v>482</v>
      </c>
      <c r="B16" s="371" t="s">
        <v>543</v>
      </c>
      <c r="C16" s="602"/>
      <c r="D16" s="603">
        <v>2</v>
      </c>
      <c r="E16" s="724"/>
      <c r="F16" s="724"/>
      <c r="G16" s="725"/>
      <c r="H16" s="725">
        <v>1</v>
      </c>
      <c r="I16" s="373"/>
      <c r="J16" s="373"/>
    </row>
    <row r="17" spans="1:10" ht="15.6" x14ac:dyDescent="0.25">
      <c r="A17" s="991" t="s">
        <v>507</v>
      </c>
      <c r="B17" s="390" t="s">
        <v>329</v>
      </c>
      <c r="C17" s="605"/>
      <c r="D17" s="605"/>
      <c r="E17" s="491">
        <v>5.5</v>
      </c>
      <c r="F17" s="491"/>
      <c r="G17" s="491"/>
      <c r="H17" s="727"/>
      <c r="I17" s="728">
        <v>3</v>
      </c>
      <c r="J17" s="728"/>
    </row>
    <row r="18" spans="1:10" ht="15.6" x14ac:dyDescent="0.25">
      <c r="A18" s="992"/>
      <c r="B18" s="390" t="s">
        <v>546</v>
      </c>
      <c r="C18" s="605"/>
      <c r="D18" s="605"/>
      <c r="E18" s="491"/>
      <c r="F18" s="491">
        <v>8</v>
      </c>
      <c r="G18" s="491"/>
      <c r="H18" s="727"/>
      <c r="I18" s="728"/>
      <c r="J18" s="728">
        <v>5</v>
      </c>
    </row>
    <row r="19" spans="1:10" ht="15.6" x14ac:dyDescent="0.25">
      <c r="A19" s="991" t="s">
        <v>509</v>
      </c>
      <c r="B19" s="390" t="s">
        <v>332</v>
      </c>
      <c r="C19" s="605"/>
      <c r="D19" s="605"/>
      <c r="E19" s="491">
        <v>1</v>
      </c>
      <c r="F19" s="491"/>
      <c r="G19" s="491"/>
      <c r="H19" s="727"/>
      <c r="I19" s="728">
        <v>0.5</v>
      </c>
      <c r="J19" s="728"/>
    </row>
    <row r="20" spans="1:10" ht="15.6" x14ac:dyDescent="0.25">
      <c r="A20" s="993"/>
      <c r="B20" s="390" t="s">
        <v>545</v>
      </c>
      <c r="C20" s="605"/>
      <c r="D20" s="605"/>
      <c r="E20" s="491"/>
      <c r="F20" s="491">
        <v>11</v>
      </c>
      <c r="G20" s="491"/>
      <c r="H20" s="727"/>
      <c r="I20" s="728"/>
      <c r="J20" s="728">
        <v>6</v>
      </c>
    </row>
    <row r="21" spans="1:10" ht="15.6" x14ac:dyDescent="0.25">
      <c r="A21" s="994" t="s">
        <v>14</v>
      </c>
      <c r="B21" s="995"/>
      <c r="C21" s="606"/>
      <c r="D21" s="606">
        <v>160</v>
      </c>
      <c r="E21" s="491"/>
      <c r="F21" s="491"/>
      <c r="G21" s="492"/>
      <c r="H21" s="492"/>
      <c r="I21" s="729"/>
      <c r="J21" s="728"/>
    </row>
    <row r="22" spans="1:10" ht="15.6" x14ac:dyDescent="0.25">
      <c r="A22" s="996" t="s">
        <v>170</v>
      </c>
      <c r="B22" s="997"/>
      <c r="C22" s="605">
        <f t="shared" ref="C22:J22" si="0">SUM(C7:C20)</f>
        <v>13</v>
      </c>
      <c r="D22" s="605">
        <f t="shared" si="0"/>
        <v>15</v>
      </c>
      <c r="E22" s="491">
        <f t="shared" si="0"/>
        <v>12</v>
      </c>
      <c r="F22" s="491">
        <f t="shared" si="0"/>
        <v>19</v>
      </c>
      <c r="G22" s="491">
        <f t="shared" si="0"/>
        <v>8</v>
      </c>
      <c r="H22" s="491">
        <f t="shared" si="0"/>
        <v>10</v>
      </c>
      <c r="I22" s="363">
        <f t="shared" si="0"/>
        <v>7</v>
      </c>
      <c r="J22" s="363">
        <f t="shared" si="0"/>
        <v>11</v>
      </c>
    </row>
    <row r="23" spans="1:10" ht="15.6" x14ac:dyDescent="0.25">
      <c r="A23" s="1017" t="s">
        <v>288</v>
      </c>
      <c r="B23" s="1018"/>
      <c r="C23" s="1122">
        <v>35</v>
      </c>
      <c r="D23" s="1123"/>
      <c r="E23" s="1122">
        <v>36</v>
      </c>
      <c r="F23" s="1123"/>
      <c r="G23" s="1122">
        <f>G22+H22</f>
        <v>18</v>
      </c>
      <c r="H23" s="1123"/>
      <c r="I23" s="1021">
        <f>I22+J22</f>
        <v>18</v>
      </c>
      <c r="J23" s="1022"/>
    </row>
  </sheetData>
  <mergeCells count="21">
    <mergeCell ref="I23:J23"/>
    <mergeCell ref="A9:A11"/>
    <mergeCell ref="A12:A13"/>
    <mergeCell ref="A14:A15"/>
    <mergeCell ref="A17:A18"/>
    <mergeCell ref="A19:A20"/>
    <mergeCell ref="A21:B21"/>
    <mergeCell ref="A22:B22"/>
    <mergeCell ref="A23:B23"/>
    <mergeCell ref="C23:D23"/>
    <mergeCell ref="E23:F23"/>
    <mergeCell ref="G23:H23"/>
    <mergeCell ref="B1:J1"/>
    <mergeCell ref="B2:J2"/>
    <mergeCell ref="A3:J3"/>
    <mergeCell ref="A4:J4"/>
    <mergeCell ref="A5:B6"/>
    <mergeCell ref="C5:D5"/>
    <mergeCell ref="E5:F5"/>
    <mergeCell ref="G5:H5"/>
    <mergeCell ref="I5:J5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J15" sqref="J15"/>
    </sheetView>
  </sheetViews>
  <sheetFormatPr defaultRowHeight="13.2" x14ac:dyDescent="0.25"/>
  <cols>
    <col min="1" max="1" width="29.88671875" customWidth="1"/>
    <col min="2" max="2" width="29.5546875" customWidth="1"/>
  </cols>
  <sheetData>
    <row r="1" spans="1:6" ht="12.75" customHeight="1" x14ac:dyDescent="0.25">
      <c r="A1" s="1292" t="s">
        <v>617</v>
      </c>
      <c r="B1" s="919" t="s">
        <v>587</v>
      </c>
      <c r="C1" s="919"/>
      <c r="D1" s="919"/>
      <c r="E1" s="919"/>
      <c r="F1" s="919"/>
    </row>
    <row r="2" spans="1:6" ht="12.75" customHeight="1" x14ac:dyDescent="0.25">
      <c r="A2" s="1292"/>
      <c r="B2" s="919"/>
      <c r="C2" s="919"/>
      <c r="D2" s="919"/>
      <c r="E2" s="919"/>
      <c r="F2" s="919"/>
    </row>
    <row r="3" spans="1:6" ht="12.75" customHeight="1" x14ac:dyDescent="0.25">
      <c r="A3" s="1292" t="s">
        <v>567</v>
      </c>
      <c r="B3" s="919" t="s">
        <v>611</v>
      </c>
      <c r="C3" s="919"/>
      <c r="D3" s="919"/>
      <c r="E3" s="919"/>
      <c r="F3" s="919"/>
    </row>
    <row r="4" spans="1:6" ht="12.75" customHeight="1" x14ac:dyDescent="0.25">
      <c r="A4" s="1292"/>
      <c r="B4" s="919"/>
      <c r="C4" s="919"/>
      <c r="D4" s="919"/>
      <c r="E4" s="919"/>
      <c r="F4" s="919"/>
    </row>
    <row r="5" spans="1:6" x14ac:dyDescent="0.25">
      <c r="A5" s="1292" t="s">
        <v>568</v>
      </c>
      <c r="B5" s="1292"/>
      <c r="C5" s="1292"/>
      <c r="D5" s="1292"/>
      <c r="E5" s="1292"/>
      <c r="F5" s="1292"/>
    </row>
    <row r="6" spans="1:6" ht="15.6" x14ac:dyDescent="0.25">
      <c r="A6" s="827" t="s">
        <v>249</v>
      </c>
      <c r="B6" s="828"/>
      <c r="C6" s="1295" t="s">
        <v>299</v>
      </c>
      <c r="D6" s="1295"/>
      <c r="E6" s="1296" t="s">
        <v>616</v>
      </c>
      <c r="F6" s="1296"/>
    </row>
    <row r="7" spans="1:6" ht="15.6" x14ac:dyDescent="0.25">
      <c r="A7" s="829"/>
      <c r="B7" s="830"/>
      <c r="C7" s="483" t="s">
        <v>251</v>
      </c>
      <c r="D7" s="483" t="s">
        <v>252</v>
      </c>
      <c r="E7" s="730" t="s">
        <v>251</v>
      </c>
      <c r="F7" s="730" t="s">
        <v>252</v>
      </c>
    </row>
    <row r="8" spans="1:6" ht="16.2" x14ac:dyDescent="0.25">
      <c r="A8" s="837" t="s">
        <v>300</v>
      </c>
      <c r="B8" s="838"/>
      <c r="C8" s="486"/>
      <c r="D8" s="486"/>
      <c r="E8" s="731"/>
      <c r="F8" s="731"/>
    </row>
    <row r="9" spans="1:6" ht="15.6" x14ac:dyDescent="0.25">
      <c r="A9" s="155" t="s">
        <v>404</v>
      </c>
      <c r="B9" s="157" t="s">
        <v>263</v>
      </c>
      <c r="C9" s="732"/>
      <c r="D9" s="732"/>
      <c r="E9" s="733">
        <v>0.5</v>
      </c>
      <c r="F9" s="734"/>
    </row>
    <row r="10" spans="1:6" ht="15.6" x14ac:dyDescent="0.25">
      <c r="A10" s="155" t="s">
        <v>405</v>
      </c>
      <c r="B10" s="157" t="s">
        <v>265</v>
      </c>
      <c r="C10" s="732"/>
      <c r="D10" s="732"/>
      <c r="E10" s="734">
        <v>1</v>
      </c>
      <c r="F10" s="734"/>
    </row>
    <row r="11" spans="1:6" ht="31.2" x14ac:dyDescent="0.25">
      <c r="A11" s="839" t="s">
        <v>443</v>
      </c>
      <c r="B11" s="157" t="s">
        <v>444</v>
      </c>
      <c r="C11" s="732">
        <v>1</v>
      </c>
      <c r="D11" s="735"/>
      <c r="E11" s="736">
        <v>1</v>
      </c>
      <c r="F11" s="736"/>
    </row>
    <row r="12" spans="1:6" ht="31.2" x14ac:dyDescent="0.25">
      <c r="A12" s="839"/>
      <c r="B12" s="157" t="s">
        <v>445</v>
      </c>
      <c r="C12" s="732"/>
      <c r="D12" s="737">
        <v>2</v>
      </c>
      <c r="E12" s="734"/>
      <c r="F12" s="736">
        <v>1</v>
      </c>
    </row>
    <row r="13" spans="1:6" ht="15.6" x14ac:dyDescent="0.25">
      <c r="A13" s="839" t="s">
        <v>446</v>
      </c>
      <c r="B13" s="157" t="s">
        <v>447</v>
      </c>
      <c r="C13" s="737">
        <v>1</v>
      </c>
      <c r="D13" s="732"/>
      <c r="E13" s="738">
        <v>1</v>
      </c>
      <c r="F13" s="734"/>
    </row>
    <row r="14" spans="1:6" ht="15.6" x14ac:dyDescent="0.25">
      <c r="A14" s="839"/>
      <c r="B14" s="157" t="s">
        <v>448</v>
      </c>
      <c r="C14" s="737"/>
      <c r="D14" s="732">
        <v>1.5</v>
      </c>
      <c r="E14" s="739"/>
      <c r="F14" s="734"/>
    </row>
    <row r="15" spans="1:6" ht="27.6" x14ac:dyDescent="0.25">
      <c r="A15" s="714" t="s">
        <v>449</v>
      </c>
      <c r="B15" s="162" t="s">
        <v>619</v>
      </c>
      <c r="C15" s="732">
        <v>0.5</v>
      </c>
      <c r="D15" s="732"/>
      <c r="E15" s="734"/>
      <c r="F15" s="734"/>
    </row>
    <row r="16" spans="1:6" ht="13.8" x14ac:dyDescent="0.25">
      <c r="A16" s="839" t="s">
        <v>458</v>
      </c>
      <c r="B16" s="162" t="s">
        <v>280</v>
      </c>
      <c r="C16" s="732">
        <v>2</v>
      </c>
      <c r="D16" s="732"/>
      <c r="E16" s="734">
        <v>1</v>
      </c>
      <c r="F16" s="734"/>
    </row>
    <row r="17" spans="1:6" ht="13.8" x14ac:dyDescent="0.25">
      <c r="A17" s="839"/>
      <c r="B17" s="162" t="s">
        <v>433</v>
      </c>
      <c r="C17" s="732"/>
      <c r="D17" s="732">
        <v>2</v>
      </c>
      <c r="E17" s="734"/>
      <c r="F17" s="733">
        <v>4</v>
      </c>
    </row>
    <row r="18" spans="1:6" ht="27.6" x14ac:dyDescent="0.25">
      <c r="A18" s="839" t="s">
        <v>459</v>
      </c>
      <c r="B18" s="162" t="s">
        <v>558</v>
      </c>
      <c r="C18" s="732">
        <v>1</v>
      </c>
      <c r="D18" s="732"/>
      <c r="E18" s="733">
        <v>1</v>
      </c>
      <c r="F18" s="734"/>
    </row>
    <row r="19" spans="1:6" ht="13.8" x14ac:dyDescent="0.25">
      <c r="A19" s="839"/>
      <c r="B19" s="162" t="s">
        <v>559</v>
      </c>
      <c r="C19" s="732"/>
      <c r="D19" s="732">
        <v>0.5</v>
      </c>
      <c r="E19" s="734"/>
      <c r="F19" s="734"/>
    </row>
    <row r="20" spans="1:6" ht="13.8" x14ac:dyDescent="0.25">
      <c r="A20" s="841" t="s">
        <v>460</v>
      </c>
      <c r="B20" s="162" t="s">
        <v>277</v>
      </c>
      <c r="C20" s="732">
        <v>2</v>
      </c>
      <c r="D20" s="732"/>
      <c r="E20" s="733">
        <v>1</v>
      </c>
      <c r="F20" s="734"/>
    </row>
    <row r="21" spans="1:6" ht="13.8" x14ac:dyDescent="0.25">
      <c r="A21" s="842"/>
      <c r="B21" s="162" t="s">
        <v>278</v>
      </c>
      <c r="C21" s="732"/>
      <c r="D21" s="732">
        <v>2</v>
      </c>
      <c r="E21" s="734"/>
      <c r="F21" s="733">
        <v>4</v>
      </c>
    </row>
    <row r="22" spans="1:6" ht="27.6" x14ac:dyDescent="0.25">
      <c r="A22" s="843"/>
      <c r="B22" s="162" t="s">
        <v>463</v>
      </c>
      <c r="C22" s="740"/>
      <c r="D22" s="740">
        <v>1</v>
      </c>
      <c r="E22" s="733"/>
      <c r="F22" s="733">
        <v>2</v>
      </c>
    </row>
    <row r="23" spans="1:6" ht="27.6" x14ac:dyDescent="0.25">
      <c r="A23" s="714" t="s">
        <v>464</v>
      </c>
      <c r="B23" s="162" t="s">
        <v>560</v>
      </c>
      <c r="C23" s="732">
        <v>0.5</v>
      </c>
      <c r="D23" s="732"/>
      <c r="E23" s="734">
        <v>0.5</v>
      </c>
      <c r="F23" s="734"/>
    </row>
    <row r="24" spans="1:6" ht="13.8" x14ac:dyDescent="0.25">
      <c r="A24" s="839" t="s">
        <v>14</v>
      </c>
      <c r="B24" s="839"/>
      <c r="C24" s="741"/>
      <c r="D24" s="741">
        <v>160</v>
      </c>
      <c r="E24" s="742"/>
      <c r="F24" s="742"/>
    </row>
    <row r="25" spans="1:6" x14ac:dyDescent="0.25">
      <c r="A25" s="3" t="s">
        <v>779</v>
      </c>
      <c r="B25" s="188"/>
      <c r="C25" s="743">
        <f>SUM(C8:C23)</f>
        <v>8</v>
      </c>
      <c r="D25" s="743">
        <f>SUM(D8:D23)</f>
        <v>9</v>
      </c>
      <c r="E25" s="743">
        <f>SUM(E8:E23)</f>
        <v>7</v>
      </c>
      <c r="F25" s="743">
        <f>SUM(F8:F23)</f>
        <v>11</v>
      </c>
    </row>
    <row r="26" spans="1:6" x14ac:dyDescent="0.25">
      <c r="C26" s="1294">
        <f>C25+D25</f>
        <v>17</v>
      </c>
      <c r="D26" s="1294"/>
      <c r="E26" s="1294">
        <f>E25+F25</f>
        <v>18</v>
      </c>
      <c r="F26" s="1294"/>
    </row>
  </sheetData>
  <mergeCells count="17">
    <mergeCell ref="A6:B7"/>
    <mergeCell ref="C6:D6"/>
    <mergeCell ref="E6:F6"/>
    <mergeCell ref="A1:A2"/>
    <mergeCell ref="B1:F2"/>
    <mergeCell ref="A3:A4"/>
    <mergeCell ref="B3:F4"/>
    <mergeCell ref="A5:F5"/>
    <mergeCell ref="A24:B24"/>
    <mergeCell ref="C26:D26"/>
    <mergeCell ref="E26:F26"/>
    <mergeCell ref="A8:B8"/>
    <mergeCell ref="A11:A12"/>
    <mergeCell ref="A13:A14"/>
    <mergeCell ref="A16:A17"/>
    <mergeCell ref="A18:A19"/>
    <mergeCell ref="A20:A2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workbookViewId="0">
      <selection activeCell="J17" sqref="J17"/>
    </sheetView>
  </sheetViews>
  <sheetFormatPr defaultRowHeight="13.2" x14ac:dyDescent="0.25"/>
  <cols>
    <col min="1" max="1" width="21.44140625" customWidth="1"/>
    <col min="2" max="2" width="30.44140625" customWidth="1"/>
    <col min="3" max="3" width="9.44140625" customWidth="1"/>
    <col min="5" max="7" width="11.5546875" bestFit="1" customWidth="1"/>
    <col min="9" max="10" width="11.5546875" bestFit="1" customWidth="1"/>
    <col min="11" max="11" width="9.5546875" customWidth="1"/>
    <col min="12" max="12" width="9.6640625" customWidth="1"/>
    <col min="13" max="13" width="10.6640625" bestFit="1" customWidth="1"/>
    <col min="14" max="16" width="9.6640625" customWidth="1"/>
    <col min="17" max="19" width="0" hidden="1" customWidth="1"/>
  </cols>
  <sheetData>
    <row r="1" spans="1:19" ht="17.399999999999999" x14ac:dyDescent="0.3">
      <c r="A1" s="954" t="s">
        <v>671</v>
      </c>
      <c r="B1" s="955"/>
      <c r="C1" s="955"/>
      <c r="D1" s="955"/>
      <c r="E1" s="955"/>
      <c r="F1" s="955"/>
      <c r="G1" s="955"/>
      <c r="H1" s="955"/>
      <c r="I1" s="955"/>
      <c r="J1" s="955"/>
    </row>
    <row r="2" spans="1:19" ht="15.6" x14ac:dyDescent="0.25">
      <c r="A2" s="957" t="s">
        <v>674</v>
      </c>
      <c r="B2" s="958"/>
      <c r="C2" s="958"/>
      <c r="D2" s="958"/>
      <c r="E2" s="958"/>
      <c r="F2" s="958"/>
      <c r="G2" s="958"/>
      <c r="H2" s="958"/>
      <c r="I2" s="958"/>
      <c r="J2" s="958"/>
      <c r="K2" s="3"/>
      <c r="L2" s="3"/>
      <c r="M2" s="32"/>
      <c r="N2" s="32"/>
      <c r="O2" s="32"/>
      <c r="P2" s="32"/>
    </row>
    <row r="3" spans="1:19" x14ac:dyDescent="0.25">
      <c r="C3" s="1311" t="s">
        <v>63</v>
      </c>
      <c r="D3" s="1311"/>
      <c r="E3" s="1311" t="s">
        <v>780</v>
      </c>
      <c r="F3" s="1311"/>
      <c r="G3" s="744" t="s">
        <v>63</v>
      </c>
      <c r="H3" s="744" t="s">
        <v>63</v>
      </c>
      <c r="I3" s="744" t="s">
        <v>780</v>
      </c>
      <c r="J3" s="744" t="s">
        <v>780</v>
      </c>
      <c r="K3" s="745"/>
      <c r="L3" s="745"/>
      <c r="M3" s="32"/>
      <c r="N3" s="32"/>
      <c r="O3" s="32"/>
      <c r="P3" s="32"/>
    </row>
    <row r="4" spans="1:19" ht="28.8" x14ac:dyDescent="0.25">
      <c r="A4" s="868" t="s">
        <v>249</v>
      </c>
      <c r="B4" s="868"/>
      <c r="C4" s="716" t="s">
        <v>781</v>
      </c>
      <c r="D4" s="716" t="s">
        <v>782</v>
      </c>
      <c r="E4" s="716" t="s">
        <v>783</v>
      </c>
      <c r="F4" s="716" t="s">
        <v>784</v>
      </c>
      <c r="G4" s="746" t="s">
        <v>785</v>
      </c>
      <c r="H4" s="746" t="s">
        <v>786</v>
      </c>
      <c r="I4" s="746" t="s">
        <v>787</v>
      </c>
      <c r="J4" s="746" t="s">
        <v>788</v>
      </c>
      <c r="K4" s="1312" t="s">
        <v>789</v>
      </c>
      <c r="L4" s="1313"/>
      <c r="M4" s="1314"/>
      <c r="N4" s="1300" t="s">
        <v>782</v>
      </c>
      <c r="O4" s="1300"/>
      <c r="P4" s="1300"/>
    </row>
    <row r="5" spans="1:19" ht="14.4" x14ac:dyDescent="0.25">
      <c r="A5" s="870"/>
      <c r="B5" s="870"/>
      <c r="C5" s="1301" t="s">
        <v>790</v>
      </c>
      <c r="D5" s="1302"/>
      <c r="E5" s="1302"/>
      <c r="F5" s="1303"/>
      <c r="G5" s="1304" t="s">
        <v>791</v>
      </c>
      <c r="H5" s="1305"/>
      <c r="I5" s="1305"/>
      <c r="J5" s="1306"/>
      <c r="K5" s="1307" t="s">
        <v>792</v>
      </c>
      <c r="L5" s="1308"/>
      <c r="M5" s="1309"/>
      <c r="N5" s="1310" t="s">
        <v>793</v>
      </c>
      <c r="O5" s="1310"/>
      <c r="P5" s="747" t="s">
        <v>63</v>
      </c>
    </row>
    <row r="6" spans="1:19" ht="15" thickBot="1" x14ac:dyDescent="0.3">
      <c r="A6" s="866"/>
      <c r="B6" s="866"/>
      <c r="C6" s="748">
        <f>SUM(C7:C19)</f>
        <v>1260</v>
      </c>
      <c r="D6" s="748">
        <f>SUM(D7:D19)</f>
        <v>1085</v>
      </c>
      <c r="E6" s="749">
        <f>SUM(E7:E19)</f>
        <v>35</v>
      </c>
      <c r="F6" s="750">
        <f>SUM(F7:F19)</f>
        <v>35</v>
      </c>
      <c r="G6" s="751">
        <f>C6*$Q$6</f>
        <v>504</v>
      </c>
      <c r="H6" s="751">
        <f>D6*$Q$6</f>
        <v>434</v>
      </c>
      <c r="I6" s="751">
        <f t="shared" ref="I6:J6" si="0">E6*$Q$6</f>
        <v>14</v>
      </c>
      <c r="J6" s="751">
        <f t="shared" si="0"/>
        <v>14</v>
      </c>
      <c r="K6" s="752">
        <f>SUM(K7:K10)</f>
        <v>12.8</v>
      </c>
      <c r="L6" s="752">
        <f>SUM(L7:L10)</f>
        <v>13</v>
      </c>
      <c r="M6" s="752">
        <f>SUM(M7:M10)</f>
        <v>234</v>
      </c>
      <c r="N6" s="752">
        <f>SUM(N7:N19)</f>
        <v>14</v>
      </c>
      <c r="O6" s="752" t="s">
        <v>794</v>
      </c>
      <c r="P6" s="753" t="s">
        <v>795</v>
      </c>
      <c r="Q6" s="754">
        <v>0.4</v>
      </c>
      <c r="R6" s="755" t="s">
        <v>796</v>
      </c>
    </row>
    <row r="7" spans="1:19" ht="15" thickBot="1" x14ac:dyDescent="0.3">
      <c r="A7" s="646" t="s">
        <v>685</v>
      </c>
      <c r="B7" s="657" t="s">
        <v>685</v>
      </c>
      <c r="C7" s="618">
        <f>E7*$Q$16</f>
        <v>18</v>
      </c>
      <c r="D7" s="756">
        <f>F7*$Q$15</f>
        <v>0</v>
      </c>
      <c r="E7" s="757">
        <v>0.5</v>
      </c>
      <c r="F7" s="758">
        <v>0</v>
      </c>
      <c r="G7" s="751">
        <f t="shared" ref="G7:J19" si="1">C7*$Q$6</f>
        <v>7.2</v>
      </c>
      <c r="H7" s="751">
        <f t="shared" si="1"/>
        <v>0</v>
      </c>
      <c r="I7" s="759">
        <f>E7*$Q$6</f>
        <v>0.2</v>
      </c>
      <c r="J7" s="759">
        <f>F7*$Q$6</f>
        <v>0</v>
      </c>
      <c r="K7" s="631">
        <f>G7/$R$7</f>
        <v>0.4</v>
      </c>
      <c r="L7" s="760">
        <v>0.5</v>
      </c>
      <c r="M7" s="760">
        <f>L7*$R$7</f>
        <v>9</v>
      </c>
      <c r="N7" s="631">
        <f t="shared" ref="N7:N19" si="2">H7/$Q$15</f>
        <v>0</v>
      </c>
      <c r="O7" s="761">
        <v>0</v>
      </c>
      <c r="P7" s="761">
        <f>O7*$Q$16</f>
        <v>0</v>
      </c>
      <c r="Q7" s="762">
        <v>0.4</v>
      </c>
      <c r="R7" s="763">
        <v>18</v>
      </c>
      <c r="S7">
        <v>31</v>
      </c>
    </row>
    <row r="8" spans="1:19" ht="15" thickBot="1" x14ac:dyDescent="0.3">
      <c r="A8" s="1243" t="s">
        <v>690</v>
      </c>
      <c r="B8" s="657" t="s">
        <v>687</v>
      </c>
      <c r="C8" s="618">
        <f t="shared" ref="C8:C19" si="3">E8*$Q$16</f>
        <v>54</v>
      </c>
      <c r="D8" s="756">
        <f t="shared" ref="D8:D19" si="4">F8*$Q$15</f>
        <v>0</v>
      </c>
      <c r="E8" s="757">
        <v>1.5</v>
      </c>
      <c r="F8" s="758">
        <v>0</v>
      </c>
      <c r="G8" s="751">
        <f t="shared" si="1"/>
        <v>21.6</v>
      </c>
      <c r="H8" s="751">
        <f t="shared" si="1"/>
        <v>0</v>
      </c>
      <c r="I8" s="759">
        <f t="shared" si="1"/>
        <v>0.60000000000000009</v>
      </c>
      <c r="J8" s="759">
        <f t="shared" si="1"/>
        <v>0</v>
      </c>
      <c r="K8" s="631">
        <f t="shared" ref="K8:K10" si="5">G8/$R$7</f>
        <v>1.2000000000000002</v>
      </c>
      <c r="L8" s="760">
        <v>1</v>
      </c>
      <c r="M8" s="760">
        <f t="shared" ref="M8:M10" si="6">L8*$R$7</f>
        <v>18</v>
      </c>
      <c r="N8" s="631">
        <f t="shared" si="2"/>
        <v>0</v>
      </c>
      <c r="O8" s="761">
        <v>0</v>
      </c>
      <c r="P8" s="761">
        <f t="shared" ref="P8:P20" si="7">O8*$Q$16</f>
        <v>0</v>
      </c>
    </row>
    <row r="9" spans="1:19" ht="15" thickBot="1" x14ac:dyDescent="0.3">
      <c r="A9" s="1244"/>
      <c r="B9" s="657" t="s">
        <v>688</v>
      </c>
      <c r="C9" s="618">
        <f t="shared" si="3"/>
        <v>72</v>
      </c>
      <c r="D9" s="756">
        <f t="shared" si="4"/>
        <v>0</v>
      </c>
      <c r="E9" s="757">
        <v>2</v>
      </c>
      <c r="F9" s="758">
        <v>0</v>
      </c>
      <c r="G9" s="751">
        <f t="shared" si="1"/>
        <v>28.8</v>
      </c>
      <c r="H9" s="751">
        <f t="shared" si="1"/>
        <v>0</v>
      </c>
      <c r="I9" s="759">
        <f t="shared" si="1"/>
        <v>0.8</v>
      </c>
      <c r="J9" s="759">
        <f t="shared" si="1"/>
        <v>0</v>
      </c>
      <c r="K9" s="631">
        <f t="shared" si="5"/>
        <v>1.6</v>
      </c>
      <c r="L9" s="760">
        <v>1.5</v>
      </c>
      <c r="M9" s="760">
        <f t="shared" si="6"/>
        <v>27</v>
      </c>
      <c r="N9" s="631">
        <f t="shared" si="2"/>
        <v>0</v>
      </c>
      <c r="O9" s="761">
        <v>0</v>
      </c>
      <c r="P9" s="761">
        <f t="shared" si="7"/>
        <v>0</v>
      </c>
    </row>
    <row r="10" spans="1:19" ht="29.4" thickBot="1" x14ac:dyDescent="0.3">
      <c r="A10" s="1244"/>
      <c r="B10" s="657" t="s">
        <v>689</v>
      </c>
      <c r="C10" s="618">
        <f t="shared" si="3"/>
        <v>432</v>
      </c>
      <c r="D10" s="756">
        <f t="shared" si="4"/>
        <v>0</v>
      </c>
      <c r="E10" s="757">
        <v>12</v>
      </c>
      <c r="F10" s="758">
        <v>0</v>
      </c>
      <c r="G10" s="751">
        <f t="shared" si="1"/>
        <v>172.8</v>
      </c>
      <c r="H10" s="751">
        <f t="shared" si="1"/>
        <v>0</v>
      </c>
      <c r="I10" s="759">
        <f t="shared" si="1"/>
        <v>4.8000000000000007</v>
      </c>
      <c r="J10" s="759">
        <f t="shared" si="1"/>
        <v>0</v>
      </c>
      <c r="K10" s="631">
        <f t="shared" si="5"/>
        <v>9.6000000000000014</v>
      </c>
      <c r="L10" s="760">
        <v>10</v>
      </c>
      <c r="M10" s="760">
        <f t="shared" si="6"/>
        <v>180</v>
      </c>
      <c r="N10" s="631">
        <f t="shared" si="2"/>
        <v>0</v>
      </c>
      <c r="O10" s="761">
        <v>0</v>
      </c>
      <c r="P10" s="761">
        <f t="shared" si="7"/>
        <v>0</v>
      </c>
    </row>
    <row r="11" spans="1:19" ht="43.8" thickBot="1" x14ac:dyDescent="0.3">
      <c r="A11" s="764" t="s">
        <v>723</v>
      </c>
      <c r="B11" s="765" t="s">
        <v>686</v>
      </c>
      <c r="C11" s="618">
        <f t="shared" si="3"/>
        <v>72</v>
      </c>
      <c r="D11" s="756">
        <f t="shared" si="4"/>
        <v>93</v>
      </c>
      <c r="E11" s="766">
        <v>2</v>
      </c>
      <c r="F11" s="767">
        <v>3</v>
      </c>
      <c r="G11" s="751">
        <f t="shared" si="1"/>
        <v>28.8</v>
      </c>
      <c r="H11" s="751">
        <f t="shared" si="1"/>
        <v>37.200000000000003</v>
      </c>
      <c r="I11" s="759">
        <f t="shared" si="1"/>
        <v>0.8</v>
      </c>
      <c r="J11" s="759">
        <f t="shared" si="1"/>
        <v>1.2000000000000002</v>
      </c>
      <c r="K11" s="768">
        <f>G11/$R$7</f>
        <v>1.6</v>
      </c>
      <c r="L11" s="631">
        <v>1.5</v>
      </c>
      <c r="M11" s="631">
        <f>L11*$R$7</f>
        <v>27</v>
      </c>
      <c r="N11" s="631">
        <f t="shared" si="2"/>
        <v>1.2000000000000002</v>
      </c>
      <c r="O11" s="769">
        <v>1</v>
      </c>
      <c r="P11" s="761">
        <f t="shared" si="7"/>
        <v>36</v>
      </c>
      <c r="Q11" s="10"/>
    </row>
    <row r="12" spans="1:19" ht="15" thickBot="1" x14ac:dyDescent="0.3">
      <c r="A12" s="1297" t="s">
        <v>718</v>
      </c>
      <c r="B12" s="658" t="s">
        <v>696</v>
      </c>
      <c r="C12" s="618">
        <f t="shared" si="3"/>
        <v>108</v>
      </c>
      <c r="D12" s="756">
        <f t="shared" si="4"/>
        <v>0</v>
      </c>
      <c r="E12" s="757">
        <v>3</v>
      </c>
      <c r="F12" s="758">
        <v>0</v>
      </c>
      <c r="G12" s="751">
        <f t="shared" si="1"/>
        <v>43.2</v>
      </c>
      <c r="H12" s="751">
        <f t="shared" si="1"/>
        <v>0</v>
      </c>
      <c r="I12" s="759">
        <f t="shared" si="1"/>
        <v>1.2000000000000002</v>
      </c>
      <c r="J12" s="759">
        <f t="shared" si="1"/>
        <v>0</v>
      </c>
      <c r="K12" s="768">
        <f>G12/$R$7</f>
        <v>2.4000000000000004</v>
      </c>
      <c r="L12" s="631">
        <v>2.5</v>
      </c>
      <c r="M12" s="631">
        <f>L12*$R$7</f>
        <v>45</v>
      </c>
      <c r="N12" s="631">
        <f t="shared" si="2"/>
        <v>0</v>
      </c>
      <c r="O12" s="631">
        <v>0</v>
      </c>
      <c r="P12" s="761">
        <f t="shared" si="7"/>
        <v>0</v>
      </c>
    </row>
    <row r="13" spans="1:19" ht="29.4" thickBot="1" x14ac:dyDescent="0.3">
      <c r="A13" s="1298"/>
      <c r="B13" s="658" t="s">
        <v>697</v>
      </c>
      <c r="C13" s="618">
        <f t="shared" si="3"/>
        <v>108</v>
      </c>
      <c r="D13" s="756">
        <f t="shared" si="4"/>
        <v>0</v>
      </c>
      <c r="E13" s="757">
        <v>3</v>
      </c>
      <c r="F13" s="758">
        <v>0</v>
      </c>
      <c r="G13" s="751">
        <f t="shared" si="1"/>
        <v>43.2</v>
      </c>
      <c r="H13" s="751">
        <f t="shared" si="1"/>
        <v>0</v>
      </c>
      <c r="I13" s="759">
        <f t="shared" si="1"/>
        <v>1.2000000000000002</v>
      </c>
      <c r="J13" s="759">
        <f t="shared" si="1"/>
        <v>0</v>
      </c>
      <c r="K13" s="768">
        <f t="shared" ref="K13:K19" si="8">G13/$R$7</f>
        <v>2.4000000000000004</v>
      </c>
      <c r="L13" s="631">
        <v>2</v>
      </c>
      <c r="M13" s="631">
        <f t="shared" ref="M13:M19" si="9">L13*$R$7</f>
        <v>36</v>
      </c>
      <c r="N13" s="631">
        <f t="shared" si="2"/>
        <v>0</v>
      </c>
      <c r="O13" s="631">
        <v>0</v>
      </c>
      <c r="P13" s="761">
        <f t="shared" si="7"/>
        <v>0</v>
      </c>
    </row>
    <row r="14" spans="1:19" ht="15" thickBot="1" x14ac:dyDescent="0.3">
      <c r="A14" s="1298"/>
      <c r="B14" s="658" t="s">
        <v>698</v>
      </c>
      <c r="C14" s="618">
        <f t="shared" si="3"/>
        <v>216</v>
      </c>
      <c r="D14" s="756">
        <f t="shared" si="4"/>
        <v>248</v>
      </c>
      <c r="E14" s="766">
        <v>6</v>
      </c>
      <c r="F14" s="767">
        <v>8</v>
      </c>
      <c r="G14" s="751">
        <f t="shared" si="1"/>
        <v>86.4</v>
      </c>
      <c r="H14" s="751">
        <f t="shared" si="1"/>
        <v>99.2</v>
      </c>
      <c r="I14" s="759">
        <f t="shared" si="1"/>
        <v>2.4000000000000004</v>
      </c>
      <c r="J14" s="759">
        <f t="shared" si="1"/>
        <v>3.2</v>
      </c>
      <c r="K14" s="768">
        <f t="shared" si="8"/>
        <v>4.8000000000000007</v>
      </c>
      <c r="L14" s="631">
        <v>5</v>
      </c>
      <c r="M14" s="631">
        <f t="shared" si="9"/>
        <v>90</v>
      </c>
      <c r="N14" s="631">
        <f t="shared" si="2"/>
        <v>3.2</v>
      </c>
      <c r="O14" s="631">
        <v>3</v>
      </c>
      <c r="P14" s="761">
        <f t="shared" si="7"/>
        <v>108</v>
      </c>
    </row>
    <row r="15" spans="1:19" ht="15" thickBot="1" x14ac:dyDescent="0.3">
      <c r="A15" s="1298"/>
      <c r="B15" s="658" t="s">
        <v>699</v>
      </c>
      <c r="C15" s="618">
        <f t="shared" si="3"/>
        <v>36</v>
      </c>
      <c r="D15" s="756">
        <f t="shared" si="4"/>
        <v>62</v>
      </c>
      <c r="E15" s="757">
        <v>1</v>
      </c>
      <c r="F15" s="758">
        <v>2</v>
      </c>
      <c r="G15" s="751">
        <f t="shared" si="1"/>
        <v>14.4</v>
      </c>
      <c r="H15" s="751">
        <f t="shared" si="1"/>
        <v>24.8</v>
      </c>
      <c r="I15" s="759">
        <f t="shared" si="1"/>
        <v>0.4</v>
      </c>
      <c r="J15" s="759">
        <f t="shared" si="1"/>
        <v>0.8</v>
      </c>
      <c r="K15" s="768">
        <f t="shared" si="8"/>
        <v>0.8</v>
      </c>
      <c r="L15" s="631">
        <v>1</v>
      </c>
      <c r="M15" s="631">
        <f t="shared" si="9"/>
        <v>18</v>
      </c>
      <c r="N15" s="631">
        <f t="shared" si="2"/>
        <v>0.8</v>
      </c>
      <c r="O15" s="631">
        <v>1</v>
      </c>
      <c r="P15" s="761">
        <f t="shared" si="7"/>
        <v>36</v>
      </c>
      <c r="Q15">
        <v>31</v>
      </c>
    </row>
    <row r="16" spans="1:19" ht="29.4" thickBot="1" x14ac:dyDescent="0.3">
      <c r="A16" s="1299"/>
      <c r="B16" s="658" t="s">
        <v>700</v>
      </c>
      <c r="C16" s="618">
        <f t="shared" si="3"/>
        <v>72</v>
      </c>
      <c r="D16" s="756">
        <f t="shared" si="4"/>
        <v>62</v>
      </c>
      <c r="E16" s="757">
        <v>2</v>
      </c>
      <c r="F16" s="767">
        <v>2</v>
      </c>
      <c r="G16" s="751">
        <f t="shared" si="1"/>
        <v>28.8</v>
      </c>
      <c r="H16" s="751">
        <f t="shared" si="1"/>
        <v>24.8</v>
      </c>
      <c r="I16" s="759">
        <f t="shared" si="1"/>
        <v>0.8</v>
      </c>
      <c r="J16" s="759">
        <f t="shared" si="1"/>
        <v>0.8</v>
      </c>
      <c r="K16" s="768">
        <f t="shared" si="8"/>
        <v>1.6</v>
      </c>
      <c r="L16" s="631">
        <v>1.5</v>
      </c>
      <c r="M16" s="631">
        <f t="shared" si="9"/>
        <v>27</v>
      </c>
      <c r="N16" s="631">
        <f t="shared" si="2"/>
        <v>0.8</v>
      </c>
      <c r="O16" s="631">
        <v>1</v>
      </c>
      <c r="P16" s="761">
        <f t="shared" si="7"/>
        <v>36</v>
      </c>
      <c r="Q16" s="770">
        <v>36</v>
      </c>
    </row>
    <row r="17" spans="1:16" ht="15" thickBot="1" x14ac:dyDescent="0.3">
      <c r="A17" s="1254" t="s">
        <v>717</v>
      </c>
      <c r="B17" s="658" t="s">
        <v>713</v>
      </c>
      <c r="C17" s="618">
        <f t="shared" si="3"/>
        <v>72</v>
      </c>
      <c r="D17" s="756">
        <f t="shared" si="4"/>
        <v>217</v>
      </c>
      <c r="E17" s="766">
        <v>2</v>
      </c>
      <c r="F17" s="758">
        <v>7</v>
      </c>
      <c r="G17" s="751">
        <f t="shared" si="1"/>
        <v>28.8</v>
      </c>
      <c r="H17" s="751">
        <f t="shared" si="1"/>
        <v>86.800000000000011</v>
      </c>
      <c r="I17" s="759">
        <f t="shared" si="1"/>
        <v>0.8</v>
      </c>
      <c r="J17" s="759">
        <f t="shared" si="1"/>
        <v>2.8000000000000003</v>
      </c>
      <c r="K17" s="768">
        <f t="shared" si="8"/>
        <v>1.6</v>
      </c>
      <c r="L17" s="768">
        <v>1.5</v>
      </c>
      <c r="M17" s="631">
        <f t="shared" si="9"/>
        <v>27</v>
      </c>
      <c r="N17" s="768">
        <f t="shared" si="2"/>
        <v>2.8000000000000003</v>
      </c>
      <c r="O17" s="768">
        <v>3</v>
      </c>
      <c r="P17" s="761">
        <f t="shared" si="7"/>
        <v>108</v>
      </c>
    </row>
    <row r="18" spans="1:16" ht="15" thickBot="1" x14ac:dyDescent="0.3">
      <c r="A18" s="1255"/>
      <c r="B18" s="658" t="s">
        <v>714</v>
      </c>
      <c r="C18" s="618">
        <f t="shared" si="3"/>
        <v>0</v>
      </c>
      <c r="D18" s="756">
        <f t="shared" si="4"/>
        <v>124</v>
      </c>
      <c r="E18" s="757">
        <v>0</v>
      </c>
      <c r="F18" s="758">
        <v>4</v>
      </c>
      <c r="G18" s="751">
        <f t="shared" si="1"/>
        <v>0</v>
      </c>
      <c r="H18" s="751">
        <f t="shared" si="1"/>
        <v>49.6</v>
      </c>
      <c r="I18" s="759">
        <f t="shared" si="1"/>
        <v>0</v>
      </c>
      <c r="J18" s="759">
        <f t="shared" si="1"/>
        <v>1.6</v>
      </c>
      <c r="K18" s="768">
        <f t="shared" si="8"/>
        <v>0</v>
      </c>
      <c r="L18" s="631">
        <v>0</v>
      </c>
      <c r="M18" s="631">
        <f t="shared" si="9"/>
        <v>0</v>
      </c>
      <c r="N18" s="631">
        <f t="shared" si="2"/>
        <v>1.6</v>
      </c>
      <c r="O18" s="631">
        <v>1.5</v>
      </c>
      <c r="P18" s="761">
        <f t="shared" si="7"/>
        <v>54</v>
      </c>
    </row>
    <row r="19" spans="1:16" ht="14.4" x14ac:dyDescent="0.25">
      <c r="A19" s="1255"/>
      <c r="B19" s="658" t="s">
        <v>715</v>
      </c>
      <c r="C19" s="618">
        <f t="shared" si="3"/>
        <v>0</v>
      </c>
      <c r="D19" s="756">
        <f t="shared" si="4"/>
        <v>279</v>
      </c>
      <c r="E19" s="757">
        <v>0</v>
      </c>
      <c r="F19" s="758">
        <v>9</v>
      </c>
      <c r="G19" s="751">
        <f t="shared" si="1"/>
        <v>0</v>
      </c>
      <c r="H19" s="751">
        <f t="shared" si="1"/>
        <v>111.60000000000001</v>
      </c>
      <c r="I19" s="759">
        <f t="shared" si="1"/>
        <v>0</v>
      </c>
      <c r="J19" s="759">
        <f t="shared" si="1"/>
        <v>3.6</v>
      </c>
      <c r="K19" s="768">
        <f t="shared" si="8"/>
        <v>0</v>
      </c>
      <c r="L19" s="631">
        <v>0</v>
      </c>
      <c r="M19" s="631">
        <f t="shared" si="9"/>
        <v>0</v>
      </c>
      <c r="N19" s="631">
        <f t="shared" si="2"/>
        <v>3.6</v>
      </c>
      <c r="O19" s="631">
        <v>3.5</v>
      </c>
      <c r="P19" s="761">
        <f t="shared" si="7"/>
        <v>126</v>
      </c>
    </row>
    <row r="20" spans="1:16" ht="14.4" x14ac:dyDescent="0.25">
      <c r="A20" s="873"/>
      <c r="B20" s="873"/>
      <c r="C20" s="771">
        <f t="shared" ref="C20:J20" si="10">SUM(C7:C19)</f>
        <v>1260</v>
      </c>
      <c r="D20" s="771">
        <f t="shared" si="10"/>
        <v>1085</v>
      </c>
      <c r="E20" s="771">
        <f t="shared" si="10"/>
        <v>35</v>
      </c>
      <c r="F20" s="772">
        <f t="shared" si="10"/>
        <v>35</v>
      </c>
      <c r="G20" s="773">
        <f t="shared" si="10"/>
        <v>504</v>
      </c>
      <c r="H20" s="773">
        <f t="shared" si="10"/>
        <v>434.00000000000011</v>
      </c>
      <c r="I20" s="774">
        <f t="shared" si="10"/>
        <v>14.000000000000004</v>
      </c>
      <c r="J20" s="774">
        <f t="shared" si="10"/>
        <v>14</v>
      </c>
      <c r="K20" s="775">
        <f>SUM(K11:K19)</f>
        <v>15.200000000000001</v>
      </c>
      <c r="L20" s="775">
        <f>SUM(L11:L19)</f>
        <v>15</v>
      </c>
      <c r="M20" s="775">
        <f>SUM(M11:M19)</f>
        <v>270</v>
      </c>
      <c r="N20" s="776">
        <f>H20/Q15</f>
        <v>14.000000000000004</v>
      </c>
      <c r="O20" s="777">
        <f>SUM(O7:O19)</f>
        <v>14</v>
      </c>
      <c r="P20" s="761">
        <f t="shared" si="7"/>
        <v>504</v>
      </c>
    </row>
    <row r="21" spans="1:16" ht="14.4" x14ac:dyDescent="0.25">
      <c r="A21" s="865" t="s">
        <v>27</v>
      </c>
      <c r="B21" s="865"/>
      <c r="C21" s="616"/>
      <c r="D21" s="616"/>
      <c r="E21" s="616"/>
      <c r="F21" s="616"/>
      <c r="G21" s="616"/>
      <c r="H21" s="616"/>
      <c r="I21" s="616">
        <v>80</v>
      </c>
      <c r="J21" s="616"/>
      <c r="K21" s="778">
        <f>(K20+K6)/2</f>
        <v>14</v>
      </c>
      <c r="L21" s="778">
        <f t="shared" ref="L21:M21" si="11">(L20+L6)/2</f>
        <v>14</v>
      </c>
      <c r="M21" s="778">
        <f t="shared" si="11"/>
        <v>252</v>
      </c>
      <c r="N21" s="779"/>
      <c r="O21" s="779"/>
      <c r="P21" s="779"/>
    </row>
    <row r="23" spans="1:16" ht="14.4" x14ac:dyDescent="0.25">
      <c r="A23" s="646"/>
      <c r="B23" s="646" t="s">
        <v>661</v>
      </c>
      <c r="C23" s="718">
        <v>200</v>
      </c>
      <c r="D23" s="718"/>
      <c r="E23" s="718"/>
      <c r="F23" s="718"/>
      <c r="G23" s="718"/>
      <c r="H23" s="3"/>
      <c r="I23" s="3"/>
      <c r="J23" s="3"/>
    </row>
  </sheetData>
  <mergeCells count="18">
    <mergeCell ref="A1:J1"/>
    <mergeCell ref="A2:J2"/>
    <mergeCell ref="C3:D3"/>
    <mergeCell ref="E3:F3"/>
    <mergeCell ref="A4:B4"/>
    <mergeCell ref="A21:B21"/>
    <mergeCell ref="N4:P4"/>
    <mergeCell ref="A5:B5"/>
    <mergeCell ref="C5:F5"/>
    <mergeCell ref="G5:J5"/>
    <mergeCell ref="K5:M5"/>
    <mergeCell ref="N5:O5"/>
    <mergeCell ref="K4:M4"/>
    <mergeCell ref="A6:B6"/>
    <mergeCell ref="A8:A10"/>
    <mergeCell ref="A12:A16"/>
    <mergeCell ref="A17:A19"/>
    <mergeCell ref="A20:B20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activeCell="K11" sqref="K11"/>
    </sheetView>
  </sheetViews>
  <sheetFormatPr defaultRowHeight="13.2" x14ac:dyDescent="0.25"/>
  <cols>
    <col min="1" max="1" width="18.5546875" customWidth="1"/>
    <col min="2" max="2" width="28.109375" customWidth="1"/>
    <col min="5" max="5" width="10" bestFit="1" customWidth="1"/>
    <col min="9" max="11" width="11.5546875" bestFit="1" customWidth="1"/>
    <col min="14" max="14" width="11.5546875" bestFit="1" customWidth="1"/>
    <col min="17" max="19" width="9.109375" hidden="1" customWidth="1"/>
  </cols>
  <sheetData>
    <row r="1" spans="1:19" s="330" customFormat="1" ht="17.399999999999999" x14ac:dyDescent="0.3">
      <c r="A1" s="1009" t="s">
        <v>639</v>
      </c>
      <c r="B1" s="1010"/>
      <c r="C1" s="1010"/>
      <c r="D1" s="1010"/>
      <c r="E1" s="1010"/>
      <c r="F1" s="1010"/>
      <c r="G1" s="1010"/>
      <c r="H1" s="1010"/>
      <c r="I1" s="1010"/>
      <c r="J1" s="1010"/>
      <c r="K1" s="1011"/>
      <c r="O1" s="629"/>
      <c r="P1" s="629"/>
    </row>
    <row r="2" spans="1:19" s="330" customFormat="1" ht="15.6" x14ac:dyDescent="0.25">
      <c r="A2" s="957" t="s">
        <v>638</v>
      </c>
      <c r="B2" s="958"/>
      <c r="C2" s="958"/>
      <c r="D2" s="958"/>
      <c r="E2" s="958"/>
      <c r="F2" s="958"/>
      <c r="G2" s="958"/>
      <c r="H2" s="958"/>
      <c r="I2" s="958"/>
      <c r="J2" s="958"/>
      <c r="K2" s="959"/>
      <c r="O2" s="630"/>
      <c r="P2" s="630"/>
    </row>
    <row r="3" spans="1:19" x14ac:dyDescent="0.25">
      <c r="C3" s="1311" t="s">
        <v>63</v>
      </c>
      <c r="D3" s="1311"/>
      <c r="E3" s="1311" t="s">
        <v>780</v>
      </c>
      <c r="F3" s="1311"/>
      <c r="G3" s="744" t="s">
        <v>63</v>
      </c>
      <c r="H3" s="744" t="s">
        <v>63</v>
      </c>
      <c r="I3" s="744" t="s">
        <v>780</v>
      </c>
      <c r="J3" s="744" t="s">
        <v>780</v>
      </c>
      <c r="K3" s="745"/>
      <c r="L3" s="745"/>
      <c r="M3" s="32"/>
      <c r="N3" s="32"/>
      <c r="O3" s="32"/>
      <c r="P3" s="32"/>
    </row>
    <row r="4" spans="1:19" ht="28.8" x14ac:dyDescent="0.25">
      <c r="A4" s="868" t="s">
        <v>249</v>
      </c>
      <c r="B4" s="868"/>
      <c r="C4" s="716" t="s">
        <v>781</v>
      </c>
      <c r="D4" s="716" t="s">
        <v>782</v>
      </c>
      <c r="E4" s="716" t="s">
        <v>783</v>
      </c>
      <c r="F4" s="716" t="s">
        <v>784</v>
      </c>
      <c r="G4" s="746" t="s">
        <v>785</v>
      </c>
      <c r="H4" s="746" t="s">
        <v>786</v>
      </c>
      <c r="I4" s="746" t="s">
        <v>787</v>
      </c>
      <c r="J4" s="746" t="s">
        <v>788</v>
      </c>
      <c r="K4" s="1312" t="s">
        <v>789</v>
      </c>
      <c r="L4" s="1313"/>
      <c r="M4" s="1314"/>
      <c r="N4" s="1300" t="s">
        <v>797</v>
      </c>
      <c r="O4" s="1300"/>
      <c r="P4" s="1300"/>
    </row>
    <row r="5" spans="1:19" ht="14.4" x14ac:dyDescent="0.25">
      <c r="A5" s="870"/>
      <c r="B5" s="870"/>
      <c r="C5" s="1301" t="s">
        <v>790</v>
      </c>
      <c r="D5" s="1302"/>
      <c r="E5" s="1302"/>
      <c r="F5" s="1303"/>
      <c r="G5" s="1304" t="s">
        <v>791</v>
      </c>
      <c r="H5" s="1305"/>
      <c r="I5" s="1305"/>
      <c r="J5" s="1306"/>
      <c r="K5" s="1307" t="s">
        <v>792</v>
      </c>
      <c r="L5" s="1308"/>
      <c r="M5" s="1309"/>
      <c r="N5" s="1310" t="s">
        <v>793</v>
      </c>
      <c r="O5" s="1310"/>
      <c r="P5" s="747" t="s">
        <v>63</v>
      </c>
    </row>
    <row r="6" spans="1:19" ht="15" thickBot="1" x14ac:dyDescent="0.3">
      <c r="A6" s="866"/>
      <c r="B6" s="866"/>
      <c r="C6" s="748">
        <f>SUM(C7:C19)</f>
        <v>1260</v>
      </c>
      <c r="D6" s="748">
        <f>SUM(D7:D19)</f>
        <v>1085</v>
      </c>
      <c r="E6" s="749">
        <f>SUM(E7:E19)</f>
        <v>35</v>
      </c>
      <c r="F6" s="750">
        <f>SUM(F7:F19)</f>
        <v>35</v>
      </c>
      <c r="G6" s="780">
        <f>C6*Q7</f>
        <v>504</v>
      </c>
      <c r="H6" s="780">
        <f>D6*Q7</f>
        <v>434</v>
      </c>
      <c r="I6" s="759">
        <f>G6/$Q$14</f>
        <v>14</v>
      </c>
      <c r="J6" s="759">
        <f>H6/$Q$15</f>
        <v>14</v>
      </c>
      <c r="K6" s="752">
        <f>SUM(K7:K10)</f>
        <v>12.8</v>
      </c>
      <c r="L6" s="752">
        <f>SUM(L7:L10)</f>
        <v>13</v>
      </c>
      <c r="M6" s="752">
        <f>SUM(M7:M10)</f>
        <v>234</v>
      </c>
      <c r="N6" s="781">
        <f>SUM(N7:N19)</f>
        <v>13.999999999999998</v>
      </c>
      <c r="O6" s="753" t="s">
        <v>794</v>
      </c>
      <c r="P6" s="753" t="s">
        <v>795</v>
      </c>
      <c r="Q6" s="782">
        <v>0.4</v>
      </c>
      <c r="R6" s="783" t="s">
        <v>796</v>
      </c>
    </row>
    <row r="7" spans="1:19" ht="29.4" thickBot="1" x14ac:dyDescent="0.3">
      <c r="A7" s="646" t="s">
        <v>685</v>
      </c>
      <c r="B7" s="657" t="s">
        <v>685</v>
      </c>
      <c r="C7" s="618">
        <f>E7*$Q$14</f>
        <v>18</v>
      </c>
      <c r="D7" s="756">
        <f>F7*$Q$15</f>
        <v>0</v>
      </c>
      <c r="E7" s="757">
        <v>0.5</v>
      </c>
      <c r="F7" s="758">
        <v>0</v>
      </c>
      <c r="G7" s="751">
        <f t="shared" ref="G7:H19" si="0">C7*$Q$7</f>
        <v>7.2</v>
      </c>
      <c r="H7" s="751">
        <f t="shared" si="0"/>
        <v>0</v>
      </c>
      <c r="I7" s="751">
        <f t="shared" ref="I7:I19" si="1">G7/$Q$14</f>
        <v>0.2</v>
      </c>
      <c r="J7" s="759">
        <f t="shared" ref="J7:J19" si="2">H7/$Q$15</f>
        <v>0</v>
      </c>
      <c r="K7" s="768">
        <f t="shared" ref="K7:K10" si="3">G7/$R$7</f>
        <v>0.4</v>
      </c>
      <c r="L7" s="760">
        <v>0.5</v>
      </c>
      <c r="M7" s="784">
        <f>L7*$R$7</f>
        <v>9</v>
      </c>
      <c r="N7" s="768">
        <f t="shared" ref="N7:N19" si="4">H7/$Q$15</f>
        <v>0</v>
      </c>
      <c r="O7" s="785">
        <v>0</v>
      </c>
      <c r="P7" s="785">
        <f>O7*$Q$15</f>
        <v>0</v>
      </c>
      <c r="Q7" s="786">
        <v>0.4</v>
      </c>
      <c r="R7" s="787">
        <v>18</v>
      </c>
      <c r="S7">
        <v>31</v>
      </c>
    </row>
    <row r="8" spans="1:19" ht="15" thickBot="1" x14ac:dyDescent="0.3">
      <c r="A8" s="1243" t="s">
        <v>690</v>
      </c>
      <c r="B8" s="657" t="s">
        <v>687</v>
      </c>
      <c r="C8" s="618">
        <f t="shared" ref="C8:C19" si="5">E8*$Q$14</f>
        <v>54</v>
      </c>
      <c r="D8" s="756">
        <f t="shared" ref="D8:D19" si="6">F8*$Q$15</f>
        <v>0</v>
      </c>
      <c r="E8" s="757">
        <v>1.5</v>
      </c>
      <c r="F8" s="758">
        <v>0</v>
      </c>
      <c r="G8" s="751">
        <f t="shared" si="0"/>
        <v>21.6</v>
      </c>
      <c r="H8" s="751">
        <f t="shared" si="0"/>
        <v>0</v>
      </c>
      <c r="I8" s="751">
        <f t="shared" si="1"/>
        <v>0.60000000000000009</v>
      </c>
      <c r="J8" s="759">
        <f t="shared" si="2"/>
        <v>0</v>
      </c>
      <c r="K8" s="768">
        <f t="shared" si="3"/>
        <v>1.2000000000000002</v>
      </c>
      <c r="L8" s="760">
        <v>1</v>
      </c>
      <c r="M8" s="784">
        <f t="shared" ref="M8:M10" si="7">L8*$R$7</f>
        <v>18</v>
      </c>
      <c r="N8" s="768">
        <f t="shared" si="4"/>
        <v>0</v>
      </c>
      <c r="O8" s="785">
        <v>0</v>
      </c>
      <c r="P8" s="785">
        <f t="shared" ref="P8:P19" si="8">O8*$Q$15</f>
        <v>0</v>
      </c>
    </row>
    <row r="9" spans="1:19" ht="15" thickBot="1" x14ac:dyDescent="0.3">
      <c r="A9" s="1244"/>
      <c r="B9" s="657" t="s">
        <v>688</v>
      </c>
      <c r="C9" s="618">
        <f t="shared" si="5"/>
        <v>72</v>
      </c>
      <c r="D9" s="756">
        <f t="shared" si="6"/>
        <v>0</v>
      </c>
      <c r="E9" s="757">
        <v>2</v>
      </c>
      <c r="F9" s="758">
        <v>0</v>
      </c>
      <c r="G9" s="751">
        <f t="shared" si="0"/>
        <v>28.8</v>
      </c>
      <c r="H9" s="751">
        <f t="shared" si="0"/>
        <v>0</v>
      </c>
      <c r="I9" s="751">
        <f t="shared" si="1"/>
        <v>0.8</v>
      </c>
      <c r="J9" s="759">
        <f t="shared" si="2"/>
        <v>0</v>
      </c>
      <c r="K9" s="768">
        <f t="shared" si="3"/>
        <v>1.6</v>
      </c>
      <c r="L9" s="760">
        <v>1.5</v>
      </c>
      <c r="M9" s="784">
        <f t="shared" si="7"/>
        <v>27</v>
      </c>
      <c r="N9" s="768">
        <f t="shared" si="4"/>
        <v>0</v>
      </c>
      <c r="O9" s="785">
        <v>0</v>
      </c>
      <c r="P9" s="785">
        <f t="shared" si="8"/>
        <v>0</v>
      </c>
    </row>
    <row r="10" spans="1:19" ht="29.4" thickBot="1" x14ac:dyDescent="0.3">
      <c r="A10" s="1244"/>
      <c r="B10" s="657" t="s">
        <v>689</v>
      </c>
      <c r="C10" s="618">
        <f t="shared" si="5"/>
        <v>432</v>
      </c>
      <c r="D10" s="756">
        <f t="shared" si="6"/>
        <v>0</v>
      </c>
      <c r="E10" s="757">
        <v>12</v>
      </c>
      <c r="F10" s="758">
        <v>0</v>
      </c>
      <c r="G10" s="751">
        <f t="shared" si="0"/>
        <v>172.8</v>
      </c>
      <c r="H10" s="751">
        <f t="shared" si="0"/>
        <v>0</v>
      </c>
      <c r="I10" s="751">
        <f t="shared" si="1"/>
        <v>4.8000000000000007</v>
      </c>
      <c r="J10" s="759">
        <f t="shared" si="2"/>
        <v>0</v>
      </c>
      <c r="K10" s="768">
        <f t="shared" si="3"/>
        <v>9.6000000000000014</v>
      </c>
      <c r="L10" s="760">
        <v>10</v>
      </c>
      <c r="M10" s="784">
        <f t="shared" si="7"/>
        <v>180</v>
      </c>
      <c r="N10" s="768">
        <f t="shared" si="4"/>
        <v>0</v>
      </c>
      <c r="O10" s="785">
        <v>0</v>
      </c>
      <c r="P10" s="785">
        <f t="shared" si="8"/>
        <v>0</v>
      </c>
      <c r="Q10">
        <f>L6*R7</f>
        <v>234</v>
      </c>
    </row>
    <row r="11" spans="1:19" ht="43.8" thickBot="1" x14ac:dyDescent="0.3">
      <c r="A11" s="764" t="s">
        <v>723</v>
      </c>
      <c r="B11" s="765" t="s">
        <v>686</v>
      </c>
      <c r="C11" s="618">
        <f t="shared" si="5"/>
        <v>108</v>
      </c>
      <c r="D11" s="756">
        <f t="shared" si="6"/>
        <v>62</v>
      </c>
      <c r="E11" s="766">
        <v>3</v>
      </c>
      <c r="F11" s="758">
        <v>2</v>
      </c>
      <c r="G11" s="751">
        <f t="shared" si="0"/>
        <v>43.2</v>
      </c>
      <c r="H11" s="751">
        <f t="shared" si="0"/>
        <v>24.8</v>
      </c>
      <c r="I11" s="751">
        <f t="shared" si="1"/>
        <v>1.2000000000000002</v>
      </c>
      <c r="J11" s="759">
        <f t="shared" si="2"/>
        <v>0.8</v>
      </c>
      <c r="K11" s="768">
        <f>G11/$R$7</f>
        <v>2.4000000000000004</v>
      </c>
      <c r="L11" s="631">
        <v>2.5</v>
      </c>
      <c r="M11" s="631">
        <f>L11*$R$7</f>
        <v>45</v>
      </c>
      <c r="N11" s="768">
        <f t="shared" si="4"/>
        <v>0.8</v>
      </c>
      <c r="O11" s="788">
        <v>1</v>
      </c>
      <c r="P11" s="785">
        <f t="shared" si="8"/>
        <v>31</v>
      </c>
      <c r="Q11" s="10"/>
    </row>
    <row r="12" spans="1:19" ht="15" thickBot="1" x14ac:dyDescent="0.3">
      <c r="A12" s="1315" t="s">
        <v>798</v>
      </c>
      <c r="B12" s="789" t="s">
        <v>701</v>
      </c>
      <c r="C12" s="618">
        <f t="shared" si="5"/>
        <v>108</v>
      </c>
      <c r="D12" s="756">
        <f t="shared" si="6"/>
        <v>31</v>
      </c>
      <c r="E12" s="766">
        <v>3</v>
      </c>
      <c r="F12" s="758">
        <v>1</v>
      </c>
      <c r="G12" s="751">
        <f t="shared" si="0"/>
        <v>43.2</v>
      </c>
      <c r="H12" s="751">
        <f t="shared" si="0"/>
        <v>12.4</v>
      </c>
      <c r="I12" s="751">
        <f t="shared" si="1"/>
        <v>1.2000000000000002</v>
      </c>
      <c r="J12" s="759">
        <f t="shared" si="2"/>
        <v>0.4</v>
      </c>
      <c r="K12" s="768">
        <f>G12/$R$7</f>
        <v>2.4000000000000004</v>
      </c>
      <c r="L12" s="790">
        <v>2.5</v>
      </c>
      <c r="M12" s="790">
        <f>L12*$R$7</f>
        <v>45</v>
      </c>
      <c r="N12" s="768">
        <f t="shared" si="4"/>
        <v>0.4</v>
      </c>
      <c r="O12" s="785">
        <v>0.5</v>
      </c>
      <c r="P12" s="785">
        <f t="shared" si="8"/>
        <v>15.5</v>
      </c>
    </row>
    <row r="13" spans="1:19" ht="23.4" thickBot="1" x14ac:dyDescent="0.3">
      <c r="A13" s="1315"/>
      <c r="B13" s="789" t="s">
        <v>799</v>
      </c>
      <c r="C13" s="618">
        <f t="shared" si="5"/>
        <v>72</v>
      </c>
      <c r="D13" s="756">
        <f t="shared" si="6"/>
        <v>31</v>
      </c>
      <c r="E13" s="757">
        <v>2</v>
      </c>
      <c r="F13" s="758">
        <v>1</v>
      </c>
      <c r="G13" s="751">
        <f t="shared" si="0"/>
        <v>28.8</v>
      </c>
      <c r="H13" s="751">
        <f t="shared" si="0"/>
        <v>12.4</v>
      </c>
      <c r="I13" s="751">
        <f t="shared" si="1"/>
        <v>0.8</v>
      </c>
      <c r="J13" s="759">
        <f t="shared" si="2"/>
        <v>0.4</v>
      </c>
      <c r="K13" s="768">
        <f t="shared" ref="K13:K19" si="9">G13/$R$7</f>
        <v>1.6</v>
      </c>
      <c r="L13" s="790">
        <v>1.5</v>
      </c>
      <c r="M13" s="790">
        <f t="shared" ref="M13:M19" si="10">L13*$R$7</f>
        <v>27</v>
      </c>
      <c r="N13" s="768">
        <f t="shared" si="4"/>
        <v>0.4</v>
      </c>
      <c r="O13" s="785">
        <v>0.5</v>
      </c>
      <c r="P13" s="785">
        <f t="shared" si="8"/>
        <v>15.5</v>
      </c>
      <c r="Q13">
        <v>0.4</v>
      </c>
      <c r="R13" s="791"/>
    </row>
    <row r="14" spans="1:19" ht="15" thickBot="1" x14ac:dyDescent="0.3">
      <c r="A14" s="1315"/>
      <c r="B14" s="792" t="s">
        <v>800</v>
      </c>
      <c r="C14" s="618">
        <f t="shared" si="5"/>
        <v>180</v>
      </c>
      <c r="D14" s="756">
        <f t="shared" si="6"/>
        <v>279</v>
      </c>
      <c r="E14" s="757">
        <v>5</v>
      </c>
      <c r="F14" s="758">
        <v>9</v>
      </c>
      <c r="G14" s="751">
        <f t="shared" si="0"/>
        <v>72</v>
      </c>
      <c r="H14" s="751">
        <f t="shared" si="0"/>
        <v>111.60000000000001</v>
      </c>
      <c r="I14" s="751">
        <f t="shared" si="1"/>
        <v>2</v>
      </c>
      <c r="J14" s="759">
        <f t="shared" si="2"/>
        <v>3.6</v>
      </c>
      <c r="K14" s="768">
        <f t="shared" si="9"/>
        <v>4</v>
      </c>
      <c r="L14" s="790">
        <v>4</v>
      </c>
      <c r="M14" s="790">
        <f t="shared" si="10"/>
        <v>72</v>
      </c>
      <c r="N14" s="768">
        <f t="shared" si="4"/>
        <v>3.6</v>
      </c>
      <c r="O14" s="785">
        <v>3.5</v>
      </c>
      <c r="P14" s="785">
        <f t="shared" si="8"/>
        <v>108.5</v>
      </c>
      <c r="Q14">
        <v>36</v>
      </c>
      <c r="R14" s="793"/>
    </row>
    <row r="15" spans="1:19" ht="23.4" thickBot="1" x14ac:dyDescent="0.3">
      <c r="A15" s="1315"/>
      <c r="B15" s="789" t="s">
        <v>704</v>
      </c>
      <c r="C15" s="618">
        <f t="shared" si="5"/>
        <v>72</v>
      </c>
      <c r="D15" s="756">
        <f t="shared" si="6"/>
        <v>62</v>
      </c>
      <c r="E15" s="766">
        <v>2</v>
      </c>
      <c r="F15" s="758">
        <v>2</v>
      </c>
      <c r="G15" s="751">
        <f t="shared" si="0"/>
        <v>28.8</v>
      </c>
      <c r="H15" s="751">
        <f t="shared" si="0"/>
        <v>24.8</v>
      </c>
      <c r="I15" s="751">
        <f t="shared" si="1"/>
        <v>0.8</v>
      </c>
      <c r="J15" s="759">
        <f t="shared" si="2"/>
        <v>0.8</v>
      </c>
      <c r="K15" s="768">
        <f t="shared" si="9"/>
        <v>1.6</v>
      </c>
      <c r="L15" s="790">
        <v>1.5</v>
      </c>
      <c r="M15" s="790">
        <f t="shared" si="10"/>
        <v>27</v>
      </c>
      <c r="N15" s="768">
        <f t="shared" si="4"/>
        <v>0.8</v>
      </c>
      <c r="O15" s="785">
        <v>1</v>
      </c>
      <c r="P15" s="785">
        <f t="shared" si="8"/>
        <v>31</v>
      </c>
      <c r="Q15" s="27">
        <v>31</v>
      </c>
    </row>
    <row r="16" spans="1:19" ht="29.4" thickBot="1" x14ac:dyDescent="0.3">
      <c r="A16" s="1315"/>
      <c r="B16" s="718" t="s">
        <v>801</v>
      </c>
      <c r="C16" s="618">
        <f t="shared" si="5"/>
        <v>72</v>
      </c>
      <c r="D16" s="756">
        <f t="shared" si="6"/>
        <v>62</v>
      </c>
      <c r="E16" s="757">
        <v>2</v>
      </c>
      <c r="F16" s="767">
        <v>2</v>
      </c>
      <c r="G16" s="751">
        <f t="shared" si="0"/>
        <v>28.8</v>
      </c>
      <c r="H16" s="751">
        <f t="shared" si="0"/>
        <v>24.8</v>
      </c>
      <c r="I16" s="751">
        <f t="shared" si="1"/>
        <v>0.8</v>
      </c>
      <c r="J16" s="759">
        <f t="shared" si="2"/>
        <v>0.8</v>
      </c>
      <c r="K16" s="768">
        <f t="shared" si="9"/>
        <v>1.6</v>
      </c>
      <c r="L16" s="790">
        <v>1.5</v>
      </c>
      <c r="M16" s="790">
        <f t="shared" si="10"/>
        <v>27</v>
      </c>
      <c r="N16" s="768">
        <f t="shared" si="4"/>
        <v>0.8</v>
      </c>
      <c r="O16" s="785">
        <v>1</v>
      </c>
      <c r="P16" s="785">
        <f t="shared" si="8"/>
        <v>31</v>
      </c>
    </row>
    <row r="17" spans="1:16" ht="15" thickBot="1" x14ac:dyDescent="0.3">
      <c r="A17" s="878" t="s">
        <v>711</v>
      </c>
      <c r="B17" s="789" t="s">
        <v>713</v>
      </c>
      <c r="C17" s="618">
        <f t="shared" si="5"/>
        <v>72</v>
      </c>
      <c r="D17" s="756">
        <f t="shared" si="6"/>
        <v>186</v>
      </c>
      <c r="E17" s="766">
        <v>2</v>
      </c>
      <c r="F17" s="767">
        <v>6</v>
      </c>
      <c r="G17" s="751">
        <f t="shared" si="0"/>
        <v>28.8</v>
      </c>
      <c r="H17" s="751">
        <f t="shared" si="0"/>
        <v>74.400000000000006</v>
      </c>
      <c r="I17" s="751">
        <f t="shared" si="1"/>
        <v>0.8</v>
      </c>
      <c r="J17" s="759">
        <f t="shared" si="2"/>
        <v>2.4000000000000004</v>
      </c>
      <c r="K17" s="768">
        <f t="shared" si="9"/>
        <v>1.6</v>
      </c>
      <c r="L17" s="790">
        <v>1.5</v>
      </c>
      <c r="M17" s="790">
        <f t="shared" si="10"/>
        <v>27</v>
      </c>
      <c r="N17" s="768">
        <f t="shared" si="4"/>
        <v>2.4000000000000004</v>
      </c>
      <c r="O17" s="785">
        <v>2.5</v>
      </c>
      <c r="P17" s="785">
        <f t="shared" si="8"/>
        <v>77.5</v>
      </c>
    </row>
    <row r="18" spans="1:16" ht="15" thickBot="1" x14ac:dyDescent="0.3">
      <c r="A18" s="878"/>
      <c r="B18" s="794" t="s">
        <v>714</v>
      </c>
      <c r="C18" s="618">
        <f t="shared" si="5"/>
        <v>0</v>
      </c>
      <c r="D18" s="756">
        <f t="shared" si="6"/>
        <v>93</v>
      </c>
      <c r="E18" s="757">
        <v>0</v>
      </c>
      <c r="F18" s="758">
        <v>3</v>
      </c>
      <c r="G18" s="751">
        <f t="shared" si="0"/>
        <v>0</v>
      </c>
      <c r="H18" s="751">
        <f t="shared" si="0"/>
        <v>37.200000000000003</v>
      </c>
      <c r="I18" s="751">
        <f t="shared" si="1"/>
        <v>0</v>
      </c>
      <c r="J18" s="759">
        <f t="shared" si="2"/>
        <v>1.2000000000000002</v>
      </c>
      <c r="K18" s="768">
        <f t="shared" si="9"/>
        <v>0</v>
      </c>
      <c r="L18" s="790">
        <v>0</v>
      </c>
      <c r="M18" s="790">
        <f t="shared" si="10"/>
        <v>0</v>
      </c>
      <c r="N18" s="768">
        <f t="shared" si="4"/>
        <v>1.2000000000000002</v>
      </c>
      <c r="O18" s="785">
        <v>1</v>
      </c>
      <c r="P18" s="785">
        <f t="shared" si="8"/>
        <v>31</v>
      </c>
    </row>
    <row r="19" spans="1:16" ht="14.4" x14ac:dyDescent="0.25">
      <c r="A19" s="878"/>
      <c r="B19" s="718" t="s">
        <v>715</v>
      </c>
      <c r="C19" s="618">
        <f t="shared" si="5"/>
        <v>0</v>
      </c>
      <c r="D19" s="756">
        <f t="shared" si="6"/>
        <v>279</v>
      </c>
      <c r="E19" s="757">
        <v>0</v>
      </c>
      <c r="F19" s="767">
        <v>9</v>
      </c>
      <c r="G19" s="751">
        <f t="shared" si="0"/>
        <v>0</v>
      </c>
      <c r="H19" s="751">
        <f t="shared" si="0"/>
        <v>111.60000000000001</v>
      </c>
      <c r="I19" s="751">
        <f t="shared" si="1"/>
        <v>0</v>
      </c>
      <c r="J19" s="759">
        <f t="shared" si="2"/>
        <v>3.6</v>
      </c>
      <c r="K19" s="768">
        <f t="shared" si="9"/>
        <v>0</v>
      </c>
      <c r="L19" s="790">
        <v>0</v>
      </c>
      <c r="M19" s="790">
        <f t="shared" si="10"/>
        <v>0</v>
      </c>
      <c r="N19" s="768">
        <f t="shared" si="4"/>
        <v>3.6</v>
      </c>
      <c r="O19" s="785">
        <v>3</v>
      </c>
      <c r="P19" s="785">
        <f t="shared" si="8"/>
        <v>93</v>
      </c>
    </row>
    <row r="20" spans="1:16" ht="14.4" x14ac:dyDescent="0.25">
      <c r="A20" s="1299"/>
      <c r="B20" s="1299"/>
      <c r="C20" s="795">
        <f>SUM(C7:C19)</f>
        <v>1260</v>
      </c>
      <c r="D20" s="795">
        <f t="shared" ref="D20:F20" si="11">SUM(D7:D19)</f>
        <v>1085</v>
      </c>
      <c r="E20" s="796">
        <f t="shared" si="11"/>
        <v>35</v>
      </c>
      <c r="F20" s="796">
        <f t="shared" si="11"/>
        <v>35</v>
      </c>
      <c r="G20" s="797">
        <f>SUM(G7:G19)</f>
        <v>504.00000000000006</v>
      </c>
      <c r="H20" s="797">
        <f>SUM(H7:H19)</f>
        <v>434.00000000000006</v>
      </c>
      <c r="I20" s="774">
        <f>SUM(I7:I19)</f>
        <v>14.000000000000004</v>
      </c>
      <c r="J20" s="798">
        <f>SUM(J7:J19)</f>
        <v>13.999999999999998</v>
      </c>
      <c r="K20" s="799">
        <f>SUM(K11:K19)</f>
        <v>15.2</v>
      </c>
      <c r="L20" s="799">
        <f t="shared" ref="L20:M20" si="12">SUM(L11:L19)</f>
        <v>15</v>
      </c>
      <c r="M20" s="799">
        <f t="shared" si="12"/>
        <v>270</v>
      </c>
      <c r="N20" s="775">
        <f>SUM(N7:N19)</f>
        <v>13.999999999999998</v>
      </c>
      <c r="O20" s="775">
        <f>SUM(O7:O19)</f>
        <v>14</v>
      </c>
      <c r="P20" s="775">
        <f>SUM(P7:P19)</f>
        <v>434</v>
      </c>
    </row>
    <row r="21" spans="1:16" ht="14.4" x14ac:dyDescent="0.25">
      <c r="A21" s="865" t="s">
        <v>27</v>
      </c>
      <c r="B21" s="865"/>
      <c r="C21" s="616">
        <v>200</v>
      </c>
      <c r="D21" s="616"/>
      <c r="E21" s="616"/>
      <c r="F21" s="616"/>
      <c r="G21" s="616"/>
      <c r="H21" s="616"/>
      <c r="I21" s="616">
        <v>80</v>
      </c>
      <c r="J21" s="616"/>
      <c r="K21" s="800">
        <f>(K20+K6)/2</f>
        <v>14</v>
      </c>
      <c r="L21" s="800">
        <f t="shared" ref="L21:M21" si="13">(L20+L6)/2</f>
        <v>14</v>
      </c>
      <c r="M21" s="800">
        <f t="shared" si="13"/>
        <v>252</v>
      </c>
      <c r="N21" s="777"/>
      <c r="O21" s="777"/>
      <c r="P21" s="777"/>
    </row>
  </sheetData>
  <mergeCells count="18">
    <mergeCell ref="A1:K1"/>
    <mergeCell ref="A2:K2"/>
    <mergeCell ref="C3:D3"/>
    <mergeCell ref="E3:F3"/>
    <mergeCell ref="A4:B4"/>
    <mergeCell ref="K4:M4"/>
    <mergeCell ref="A21:B21"/>
    <mergeCell ref="N4:P4"/>
    <mergeCell ref="A5:B5"/>
    <mergeCell ref="C5:F5"/>
    <mergeCell ref="G5:J5"/>
    <mergeCell ref="K5:M5"/>
    <mergeCell ref="N5:O5"/>
    <mergeCell ref="A6:B6"/>
    <mergeCell ref="A8:A10"/>
    <mergeCell ref="A12:A16"/>
    <mergeCell ref="A17:A19"/>
    <mergeCell ref="A20:B20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activeCell="F22" sqref="F22"/>
    </sheetView>
  </sheetViews>
  <sheetFormatPr defaultRowHeight="13.2" x14ac:dyDescent="0.25"/>
  <cols>
    <col min="1" max="1" width="25.88671875" customWidth="1"/>
    <col min="2" max="2" width="26.44140625" customWidth="1"/>
    <col min="6" max="6" width="11.5546875" bestFit="1" customWidth="1"/>
    <col min="10" max="10" width="11.5546875" bestFit="1" customWidth="1"/>
    <col min="17" max="19" width="0" hidden="1" customWidth="1"/>
  </cols>
  <sheetData>
    <row r="1" spans="1:19" s="330" customFormat="1" ht="17.399999999999999" x14ac:dyDescent="0.3">
      <c r="A1" s="954" t="s">
        <v>672</v>
      </c>
      <c r="B1" s="955"/>
      <c r="C1" s="955"/>
      <c r="D1" s="955"/>
      <c r="E1" s="955"/>
      <c r="F1" s="955"/>
      <c r="G1" s="955"/>
      <c r="H1" s="955"/>
      <c r="I1" s="955"/>
      <c r="J1" s="955"/>
      <c r="K1" s="956"/>
      <c r="O1" s="629"/>
      <c r="P1" s="629"/>
    </row>
    <row r="2" spans="1:19" s="330" customFormat="1" ht="15.6" x14ac:dyDescent="0.25">
      <c r="A2" s="957" t="s">
        <v>673</v>
      </c>
      <c r="B2" s="958"/>
      <c r="C2" s="958"/>
      <c r="D2" s="958"/>
      <c r="E2" s="958"/>
      <c r="F2" s="958"/>
      <c r="G2" s="958"/>
      <c r="H2" s="958"/>
      <c r="I2" s="958"/>
      <c r="J2" s="958"/>
      <c r="K2" s="959"/>
      <c r="O2" s="630"/>
      <c r="P2" s="630"/>
    </row>
    <row r="3" spans="1:19" x14ac:dyDescent="0.25">
      <c r="C3" s="1311" t="s">
        <v>63</v>
      </c>
      <c r="D3" s="1311"/>
      <c r="E3" s="1311" t="s">
        <v>780</v>
      </c>
      <c r="F3" s="1311"/>
      <c r="G3" s="744" t="s">
        <v>63</v>
      </c>
      <c r="H3" s="744" t="s">
        <v>63</v>
      </c>
      <c r="I3" s="744" t="s">
        <v>780</v>
      </c>
      <c r="J3" s="744" t="s">
        <v>780</v>
      </c>
      <c r="K3" s="745"/>
      <c r="L3" s="745"/>
      <c r="M3" s="32"/>
      <c r="N3" s="32"/>
      <c r="O3" s="32"/>
      <c r="P3" s="32"/>
    </row>
    <row r="4" spans="1:19" ht="28.8" x14ac:dyDescent="0.25">
      <c r="A4" s="868" t="s">
        <v>249</v>
      </c>
      <c r="B4" s="868"/>
      <c r="C4" s="716" t="s">
        <v>781</v>
      </c>
      <c r="D4" s="716" t="s">
        <v>782</v>
      </c>
      <c r="E4" s="716" t="s">
        <v>783</v>
      </c>
      <c r="F4" s="716" t="s">
        <v>784</v>
      </c>
      <c r="G4" s="746" t="s">
        <v>785</v>
      </c>
      <c r="H4" s="746" t="s">
        <v>786</v>
      </c>
      <c r="I4" s="746" t="s">
        <v>787</v>
      </c>
      <c r="J4" s="746" t="s">
        <v>788</v>
      </c>
      <c r="K4" s="1312" t="s">
        <v>789</v>
      </c>
      <c r="L4" s="1313"/>
      <c r="M4" s="1314"/>
      <c r="N4" s="1300" t="s">
        <v>797</v>
      </c>
      <c r="O4" s="1300"/>
      <c r="P4" s="1300"/>
    </row>
    <row r="5" spans="1:19" ht="15" customHeight="1" x14ac:dyDescent="0.25">
      <c r="A5" s="870"/>
      <c r="B5" s="870"/>
      <c r="C5" s="1301" t="s">
        <v>790</v>
      </c>
      <c r="D5" s="1302"/>
      <c r="E5" s="1302"/>
      <c r="F5" s="1303"/>
      <c r="G5" s="1304" t="s">
        <v>791</v>
      </c>
      <c r="H5" s="1305"/>
      <c r="I5" s="1305"/>
      <c r="J5" s="1306"/>
      <c r="K5" s="1307" t="s">
        <v>792</v>
      </c>
      <c r="L5" s="1308"/>
      <c r="M5" s="1309"/>
      <c r="N5" s="1310" t="s">
        <v>793</v>
      </c>
      <c r="O5" s="1310"/>
      <c r="P5" s="747" t="s">
        <v>63</v>
      </c>
    </row>
    <row r="6" spans="1:19" ht="14.4" x14ac:dyDescent="0.25">
      <c r="A6" s="866"/>
      <c r="B6" s="866"/>
      <c r="C6" s="715">
        <f>SUM(C7:C19)</f>
        <v>1260</v>
      </c>
      <c r="D6" s="715">
        <f>SUM(D7:D19)</f>
        <v>1085</v>
      </c>
      <c r="E6" s="801">
        <f>SUM(E7:E19)</f>
        <v>35</v>
      </c>
      <c r="F6" s="801">
        <f>SUM(F7:F19)</f>
        <v>35</v>
      </c>
      <c r="G6" s="780">
        <f>C6*$Q$7</f>
        <v>504</v>
      </c>
      <c r="H6" s="780">
        <f>D6*$Q$7</f>
        <v>434</v>
      </c>
      <c r="I6" s="759">
        <f>G6/$Q$14</f>
        <v>14</v>
      </c>
      <c r="J6" s="759">
        <f>H6/$Q$15</f>
        <v>14</v>
      </c>
      <c r="K6" s="752">
        <f>SUM(K7:K10)</f>
        <v>12.8</v>
      </c>
      <c r="L6" s="752">
        <f t="shared" ref="L6:M6" si="0">SUM(L7:L10)</f>
        <v>13</v>
      </c>
      <c r="M6" s="752">
        <f t="shared" si="0"/>
        <v>234</v>
      </c>
      <c r="N6" s="752"/>
      <c r="O6" s="752" t="s">
        <v>794</v>
      </c>
      <c r="P6" s="752"/>
      <c r="Q6" s="782">
        <v>0.4</v>
      </c>
      <c r="R6" s="783" t="s">
        <v>802</v>
      </c>
    </row>
    <row r="7" spans="1:19" ht="14.4" x14ac:dyDescent="0.25">
      <c r="A7" s="802" t="s">
        <v>685</v>
      </c>
      <c r="B7" s="657" t="s">
        <v>685</v>
      </c>
      <c r="C7" s="803">
        <f>E7*$Q$14</f>
        <v>18</v>
      </c>
      <c r="D7" s="803">
        <f>F7*$Q$15</f>
        <v>0</v>
      </c>
      <c r="E7" s="804">
        <v>0.5</v>
      </c>
      <c r="F7" s="804">
        <v>0</v>
      </c>
      <c r="G7" s="780">
        <f t="shared" ref="G7:H19" si="1">C7*$Q$7</f>
        <v>7.2</v>
      </c>
      <c r="H7" s="780">
        <f t="shared" si="1"/>
        <v>0</v>
      </c>
      <c r="I7" s="759">
        <f t="shared" ref="I7:I19" si="2">G7/$Q$14</f>
        <v>0.2</v>
      </c>
      <c r="J7" s="759">
        <f t="shared" ref="J7:J19" si="3">H7/$Q$15</f>
        <v>0</v>
      </c>
      <c r="K7" s="631">
        <f>G7/R7</f>
        <v>0.4</v>
      </c>
      <c r="L7" s="760">
        <v>0.5</v>
      </c>
      <c r="M7" s="760">
        <f>L7*$R$7</f>
        <v>9</v>
      </c>
      <c r="N7" s="785">
        <f t="shared" ref="N7:N19" si="4">H7/$Q$15</f>
        <v>0</v>
      </c>
      <c r="O7" s="785">
        <v>0</v>
      </c>
      <c r="P7" s="761">
        <f>O7*$S$7</f>
        <v>0</v>
      </c>
      <c r="Q7" s="786">
        <v>0.4</v>
      </c>
      <c r="R7" s="787">
        <v>18</v>
      </c>
      <c r="S7">
        <v>31</v>
      </c>
    </row>
    <row r="8" spans="1:19" ht="14.4" x14ac:dyDescent="0.25">
      <c r="A8" s="1316" t="s">
        <v>690</v>
      </c>
      <c r="B8" s="657" t="s">
        <v>687</v>
      </c>
      <c r="C8" s="803">
        <f t="shared" ref="C8:C19" si="5">E8*$Q$14</f>
        <v>54</v>
      </c>
      <c r="D8" s="803">
        <f t="shared" ref="D8:D19" si="6">F8*$Q$15</f>
        <v>0</v>
      </c>
      <c r="E8" s="804">
        <v>1.5</v>
      </c>
      <c r="F8" s="804">
        <v>0</v>
      </c>
      <c r="G8" s="780">
        <f t="shared" si="1"/>
        <v>21.6</v>
      </c>
      <c r="H8" s="780">
        <f t="shared" si="1"/>
        <v>0</v>
      </c>
      <c r="I8" s="759">
        <f t="shared" si="2"/>
        <v>0.60000000000000009</v>
      </c>
      <c r="J8" s="759">
        <f t="shared" si="3"/>
        <v>0</v>
      </c>
      <c r="K8" s="631">
        <f>G8/R7</f>
        <v>1.2000000000000002</v>
      </c>
      <c r="L8" s="760">
        <v>1</v>
      </c>
      <c r="M8" s="760">
        <f t="shared" ref="M8:M10" si="7">L8*$R$7</f>
        <v>18</v>
      </c>
      <c r="N8" s="785">
        <f t="shared" si="4"/>
        <v>0</v>
      </c>
      <c r="O8" s="785">
        <v>0</v>
      </c>
      <c r="P8" s="761">
        <f t="shared" ref="P8:P11" si="8">O8*$S$7</f>
        <v>0</v>
      </c>
    </row>
    <row r="9" spans="1:19" ht="14.4" x14ac:dyDescent="0.25">
      <c r="A9" s="1317"/>
      <c r="B9" s="657" t="s">
        <v>688</v>
      </c>
      <c r="C9" s="803">
        <f t="shared" si="5"/>
        <v>72</v>
      </c>
      <c r="D9" s="803">
        <f t="shared" si="6"/>
        <v>0</v>
      </c>
      <c r="E9" s="804">
        <v>2</v>
      </c>
      <c r="F9" s="804">
        <v>0</v>
      </c>
      <c r="G9" s="780">
        <f t="shared" si="1"/>
        <v>28.8</v>
      </c>
      <c r="H9" s="780">
        <f t="shared" si="1"/>
        <v>0</v>
      </c>
      <c r="I9" s="759">
        <f t="shared" si="2"/>
        <v>0.8</v>
      </c>
      <c r="J9" s="759">
        <f t="shared" si="3"/>
        <v>0</v>
      </c>
      <c r="K9" s="631">
        <f>G9/R7</f>
        <v>1.6</v>
      </c>
      <c r="L9" s="760">
        <v>1.5</v>
      </c>
      <c r="M9" s="760">
        <f t="shared" si="7"/>
        <v>27</v>
      </c>
      <c r="N9" s="785">
        <f t="shared" si="4"/>
        <v>0</v>
      </c>
      <c r="O9" s="785">
        <v>0</v>
      </c>
      <c r="P9" s="761">
        <f t="shared" si="8"/>
        <v>0</v>
      </c>
    </row>
    <row r="10" spans="1:19" ht="28.8" x14ac:dyDescent="0.25">
      <c r="A10" s="1317"/>
      <c r="B10" s="657" t="s">
        <v>689</v>
      </c>
      <c r="C10" s="803">
        <f t="shared" si="5"/>
        <v>432</v>
      </c>
      <c r="D10" s="803">
        <f t="shared" si="6"/>
        <v>0</v>
      </c>
      <c r="E10" s="804">
        <v>12</v>
      </c>
      <c r="F10" s="804">
        <v>0</v>
      </c>
      <c r="G10" s="780">
        <f t="shared" si="1"/>
        <v>172.8</v>
      </c>
      <c r="H10" s="780">
        <f t="shared" si="1"/>
        <v>0</v>
      </c>
      <c r="I10" s="759">
        <f t="shared" si="2"/>
        <v>4.8000000000000007</v>
      </c>
      <c r="J10" s="759">
        <f t="shared" si="3"/>
        <v>0</v>
      </c>
      <c r="K10" s="631">
        <f>G10/R7</f>
        <v>9.6000000000000014</v>
      </c>
      <c r="L10" s="760">
        <v>10</v>
      </c>
      <c r="M10" s="760">
        <f t="shared" si="7"/>
        <v>180</v>
      </c>
      <c r="N10" s="785">
        <f t="shared" si="4"/>
        <v>0</v>
      </c>
      <c r="O10" s="785">
        <v>0</v>
      </c>
      <c r="P10" s="761">
        <f t="shared" si="8"/>
        <v>0</v>
      </c>
    </row>
    <row r="11" spans="1:19" ht="29.4" thickBot="1" x14ac:dyDescent="0.3">
      <c r="A11" s="805" t="s">
        <v>723</v>
      </c>
      <c r="B11" s="657" t="s">
        <v>686</v>
      </c>
      <c r="C11" s="803">
        <f t="shared" si="5"/>
        <v>108</v>
      </c>
      <c r="D11" s="803">
        <f t="shared" si="6"/>
        <v>62</v>
      </c>
      <c r="E11" s="806">
        <v>3</v>
      </c>
      <c r="F11" s="804">
        <v>2</v>
      </c>
      <c r="G11" s="780">
        <f t="shared" si="1"/>
        <v>43.2</v>
      </c>
      <c r="H11" s="780">
        <f t="shared" si="1"/>
        <v>24.8</v>
      </c>
      <c r="I11" s="759">
        <f t="shared" si="2"/>
        <v>1.2000000000000002</v>
      </c>
      <c r="J11" s="759">
        <f t="shared" si="3"/>
        <v>0.8</v>
      </c>
      <c r="K11" s="768">
        <f>G11/$R$7</f>
        <v>2.4000000000000004</v>
      </c>
      <c r="L11" s="631">
        <v>2.5</v>
      </c>
      <c r="M11" s="631">
        <f>L11*$R$7</f>
        <v>45</v>
      </c>
      <c r="N11" s="788">
        <f t="shared" si="4"/>
        <v>0.8</v>
      </c>
      <c r="O11" s="788">
        <v>1</v>
      </c>
      <c r="P11" s="761">
        <f t="shared" si="8"/>
        <v>31</v>
      </c>
      <c r="Q11" s="10"/>
    </row>
    <row r="12" spans="1:19" ht="28.8" x14ac:dyDescent="0.25">
      <c r="A12" s="1318" t="s">
        <v>803</v>
      </c>
      <c r="B12" s="657" t="s">
        <v>804</v>
      </c>
      <c r="C12" s="803">
        <f t="shared" si="5"/>
        <v>108</v>
      </c>
      <c r="D12" s="803">
        <f t="shared" si="6"/>
        <v>62</v>
      </c>
      <c r="E12" s="807">
        <v>3</v>
      </c>
      <c r="F12" s="808">
        <v>2</v>
      </c>
      <c r="G12" s="780">
        <f t="shared" si="1"/>
        <v>43.2</v>
      </c>
      <c r="H12" s="780">
        <f t="shared" si="1"/>
        <v>24.8</v>
      </c>
      <c r="I12" s="759">
        <f t="shared" si="2"/>
        <v>1.2000000000000002</v>
      </c>
      <c r="J12" s="759">
        <f t="shared" si="3"/>
        <v>0.8</v>
      </c>
      <c r="K12" s="631">
        <f>G12/R7</f>
        <v>2.4000000000000004</v>
      </c>
      <c r="L12" s="631">
        <v>2.5</v>
      </c>
      <c r="M12" s="631">
        <f>L12*$R$7</f>
        <v>45</v>
      </c>
      <c r="N12" s="768">
        <f t="shared" si="4"/>
        <v>0.8</v>
      </c>
      <c r="O12" s="768">
        <v>1</v>
      </c>
      <c r="P12" s="631">
        <f>O12*$S$7</f>
        <v>31</v>
      </c>
    </row>
    <row r="13" spans="1:19" ht="14.4" x14ac:dyDescent="0.25">
      <c r="A13" s="1319"/>
      <c r="B13" s="657" t="s">
        <v>692</v>
      </c>
      <c r="C13" s="803">
        <f t="shared" si="5"/>
        <v>72</v>
      </c>
      <c r="D13" s="803">
        <f t="shared" si="6"/>
        <v>62</v>
      </c>
      <c r="E13" s="807">
        <v>2</v>
      </c>
      <c r="F13" s="808">
        <v>2</v>
      </c>
      <c r="G13" s="780">
        <f t="shared" si="1"/>
        <v>28.8</v>
      </c>
      <c r="H13" s="780">
        <f t="shared" si="1"/>
        <v>24.8</v>
      </c>
      <c r="I13" s="759">
        <f t="shared" si="2"/>
        <v>0.8</v>
      </c>
      <c r="J13" s="759">
        <f t="shared" si="3"/>
        <v>0.8</v>
      </c>
      <c r="K13" s="631">
        <f>G13/R7</f>
        <v>1.6</v>
      </c>
      <c r="L13" s="631">
        <v>1.5</v>
      </c>
      <c r="M13" s="631">
        <f t="shared" ref="M13:M19" si="9">L13*$R$7</f>
        <v>27</v>
      </c>
      <c r="N13" s="768">
        <f t="shared" si="4"/>
        <v>0.8</v>
      </c>
      <c r="O13" s="768">
        <v>1</v>
      </c>
      <c r="P13" s="631">
        <f t="shared" ref="P13:P19" si="10">O13*$S$7</f>
        <v>31</v>
      </c>
    </row>
    <row r="14" spans="1:19" ht="14.4" x14ac:dyDescent="0.25">
      <c r="A14" s="1319"/>
      <c r="B14" s="658" t="s">
        <v>805</v>
      </c>
      <c r="C14" s="803">
        <f t="shared" si="5"/>
        <v>180</v>
      </c>
      <c r="D14" s="803">
        <f t="shared" si="6"/>
        <v>217</v>
      </c>
      <c r="E14" s="807">
        <v>5</v>
      </c>
      <c r="F14" s="808">
        <v>7</v>
      </c>
      <c r="G14" s="780">
        <f t="shared" si="1"/>
        <v>72</v>
      </c>
      <c r="H14" s="780">
        <f t="shared" si="1"/>
        <v>86.800000000000011</v>
      </c>
      <c r="I14" s="759">
        <f t="shared" si="2"/>
        <v>2</v>
      </c>
      <c r="J14" s="759">
        <f t="shared" si="3"/>
        <v>2.8000000000000003</v>
      </c>
      <c r="K14" s="631">
        <f>G14/R7</f>
        <v>4</v>
      </c>
      <c r="L14" s="631">
        <v>4</v>
      </c>
      <c r="M14" s="631">
        <f t="shared" si="9"/>
        <v>72</v>
      </c>
      <c r="N14" s="768">
        <f t="shared" si="4"/>
        <v>2.8000000000000003</v>
      </c>
      <c r="O14" s="768">
        <v>3</v>
      </c>
      <c r="P14" s="631">
        <f t="shared" si="10"/>
        <v>93</v>
      </c>
      <c r="Q14">
        <v>36</v>
      </c>
    </row>
    <row r="15" spans="1:19" ht="14.4" x14ac:dyDescent="0.25">
      <c r="A15" s="1319"/>
      <c r="B15" s="657" t="s">
        <v>694</v>
      </c>
      <c r="C15" s="803">
        <f t="shared" si="5"/>
        <v>72</v>
      </c>
      <c r="D15" s="803">
        <f t="shared" si="6"/>
        <v>62</v>
      </c>
      <c r="E15" s="809">
        <v>2</v>
      </c>
      <c r="F15" s="804">
        <v>2</v>
      </c>
      <c r="G15" s="780">
        <f t="shared" si="1"/>
        <v>28.8</v>
      </c>
      <c r="H15" s="780">
        <f t="shared" si="1"/>
        <v>24.8</v>
      </c>
      <c r="I15" s="759">
        <f t="shared" si="2"/>
        <v>0.8</v>
      </c>
      <c r="J15" s="759">
        <f t="shared" si="3"/>
        <v>0.8</v>
      </c>
      <c r="K15" s="631">
        <f>G15/R7</f>
        <v>1.6</v>
      </c>
      <c r="L15" s="631">
        <v>1.5</v>
      </c>
      <c r="M15" s="631">
        <f t="shared" si="9"/>
        <v>27</v>
      </c>
      <c r="N15" s="768">
        <f t="shared" si="4"/>
        <v>0.8</v>
      </c>
      <c r="O15" s="768">
        <v>1</v>
      </c>
      <c r="P15" s="631">
        <f t="shared" si="10"/>
        <v>31</v>
      </c>
      <c r="Q15">
        <v>31</v>
      </c>
    </row>
    <row r="16" spans="1:19" ht="29.4" thickBot="1" x14ac:dyDescent="0.3">
      <c r="A16" s="1320"/>
      <c r="B16" s="658" t="s">
        <v>806</v>
      </c>
      <c r="C16" s="803">
        <f t="shared" si="5"/>
        <v>72</v>
      </c>
      <c r="D16" s="803">
        <f t="shared" si="6"/>
        <v>62</v>
      </c>
      <c r="E16" s="809">
        <v>2</v>
      </c>
      <c r="F16" s="806">
        <v>2</v>
      </c>
      <c r="G16" s="780">
        <f t="shared" si="1"/>
        <v>28.8</v>
      </c>
      <c r="H16" s="780">
        <f t="shared" si="1"/>
        <v>24.8</v>
      </c>
      <c r="I16" s="759">
        <f t="shared" si="2"/>
        <v>0.8</v>
      </c>
      <c r="J16" s="759">
        <f t="shared" si="3"/>
        <v>0.8</v>
      </c>
      <c r="K16" s="631">
        <f>G16/R7</f>
        <v>1.6</v>
      </c>
      <c r="L16" s="631">
        <v>1.5</v>
      </c>
      <c r="M16" s="631">
        <f t="shared" si="9"/>
        <v>27</v>
      </c>
      <c r="N16" s="768">
        <f t="shared" si="4"/>
        <v>0.8</v>
      </c>
      <c r="O16" s="768">
        <v>0.5</v>
      </c>
      <c r="P16" s="631">
        <f t="shared" si="10"/>
        <v>15.5</v>
      </c>
    </row>
    <row r="17" spans="1:16" ht="14.4" x14ac:dyDescent="0.25">
      <c r="A17" s="1321" t="s">
        <v>807</v>
      </c>
      <c r="B17" s="657" t="s">
        <v>713</v>
      </c>
      <c r="C17" s="803">
        <f t="shared" si="5"/>
        <v>72</v>
      </c>
      <c r="D17" s="803">
        <f t="shared" si="6"/>
        <v>217</v>
      </c>
      <c r="E17" s="810">
        <v>2</v>
      </c>
      <c r="F17" s="808">
        <v>7</v>
      </c>
      <c r="G17" s="780">
        <f t="shared" si="1"/>
        <v>28.8</v>
      </c>
      <c r="H17" s="780">
        <f t="shared" si="1"/>
        <v>86.800000000000011</v>
      </c>
      <c r="I17" s="759">
        <f t="shared" si="2"/>
        <v>0.8</v>
      </c>
      <c r="J17" s="759">
        <f t="shared" si="3"/>
        <v>2.8000000000000003</v>
      </c>
      <c r="K17" s="768">
        <f>G17/R7</f>
        <v>1.6</v>
      </c>
      <c r="L17" s="768">
        <v>1.5</v>
      </c>
      <c r="M17" s="631">
        <f t="shared" si="9"/>
        <v>27</v>
      </c>
      <c r="N17" s="768">
        <f t="shared" si="4"/>
        <v>2.8000000000000003</v>
      </c>
      <c r="O17" s="768">
        <v>2.5</v>
      </c>
      <c r="P17" s="631">
        <f t="shared" si="10"/>
        <v>77.5</v>
      </c>
    </row>
    <row r="18" spans="1:16" ht="14.4" x14ac:dyDescent="0.25">
      <c r="A18" s="1322"/>
      <c r="B18" s="658" t="s">
        <v>714</v>
      </c>
      <c r="C18" s="803">
        <f t="shared" si="5"/>
        <v>0</v>
      </c>
      <c r="D18" s="803">
        <f t="shared" si="6"/>
        <v>93</v>
      </c>
      <c r="E18" s="807">
        <v>0</v>
      </c>
      <c r="F18" s="808">
        <v>3</v>
      </c>
      <c r="G18" s="780">
        <f t="shared" si="1"/>
        <v>0</v>
      </c>
      <c r="H18" s="780">
        <f t="shared" si="1"/>
        <v>37.200000000000003</v>
      </c>
      <c r="I18" s="759">
        <f t="shared" si="2"/>
        <v>0</v>
      </c>
      <c r="J18" s="759">
        <f t="shared" si="3"/>
        <v>1.2000000000000002</v>
      </c>
      <c r="K18" s="811">
        <v>0</v>
      </c>
      <c r="L18" s="631">
        <v>0</v>
      </c>
      <c r="M18" s="631">
        <f t="shared" si="9"/>
        <v>0</v>
      </c>
      <c r="N18" s="768">
        <f t="shared" si="4"/>
        <v>1.2000000000000002</v>
      </c>
      <c r="O18" s="768">
        <v>1</v>
      </c>
      <c r="P18" s="631">
        <f t="shared" si="10"/>
        <v>31</v>
      </c>
    </row>
    <row r="19" spans="1:16" ht="28.8" x14ac:dyDescent="0.25">
      <c r="A19" s="1322"/>
      <c r="B19" s="658" t="s">
        <v>715</v>
      </c>
      <c r="C19" s="803">
        <f t="shared" si="5"/>
        <v>0</v>
      </c>
      <c r="D19" s="803">
        <f t="shared" si="6"/>
        <v>248</v>
      </c>
      <c r="E19" s="809">
        <v>0</v>
      </c>
      <c r="F19" s="806">
        <v>8</v>
      </c>
      <c r="G19" s="780">
        <f t="shared" si="1"/>
        <v>0</v>
      </c>
      <c r="H19" s="780">
        <f t="shared" si="1"/>
        <v>99.2</v>
      </c>
      <c r="I19" s="759">
        <f t="shared" si="2"/>
        <v>0</v>
      </c>
      <c r="J19" s="759">
        <f t="shared" si="3"/>
        <v>3.2</v>
      </c>
      <c r="K19" s="631">
        <v>0</v>
      </c>
      <c r="L19" s="631">
        <v>0</v>
      </c>
      <c r="M19" s="631">
        <f t="shared" si="9"/>
        <v>0</v>
      </c>
      <c r="N19" s="768">
        <f t="shared" si="4"/>
        <v>3.2</v>
      </c>
      <c r="O19" s="768">
        <v>3</v>
      </c>
      <c r="P19" s="631">
        <f t="shared" si="10"/>
        <v>93</v>
      </c>
    </row>
    <row r="20" spans="1:16" ht="14.4" x14ac:dyDescent="0.25">
      <c r="A20" s="873"/>
      <c r="B20" s="873"/>
      <c r="C20" s="717"/>
      <c r="D20" s="717"/>
      <c r="E20" s="717"/>
      <c r="F20" s="718"/>
      <c r="G20" s="773">
        <f>SUM(G7:G19)</f>
        <v>504.00000000000006</v>
      </c>
      <c r="H20" s="773">
        <f>SUM(H7:H19)</f>
        <v>434</v>
      </c>
      <c r="I20" s="774">
        <f>SUM(I7:I19)</f>
        <v>14.000000000000004</v>
      </c>
      <c r="J20" s="774">
        <f>SUM(J7:J19)</f>
        <v>14</v>
      </c>
      <c r="K20" s="775">
        <f>SUM(K11:K19)</f>
        <v>15.2</v>
      </c>
      <c r="L20" s="775">
        <f>SUM(L11:L19)</f>
        <v>15</v>
      </c>
      <c r="M20" s="775">
        <f>SUM(M11:M19)</f>
        <v>270</v>
      </c>
      <c r="N20" s="775">
        <f>SUM(N7:N19)</f>
        <v>14</v>
      </c>
      <c r="O20" s="775">
        <f>SUM(O7:O19)</f>
        <v>14</v>
      </c>
      <c r="P20" s="777">
        <f>SUM(P7:P19)</f>
        <v>434</v>
      </c>
    </row>
    <row r="21" spans="1:16" ht="14.4" x14ac:dyDescent="0.25">
      <c r="A21" s="865" t="s">
        <v>27</v>
      </c>
      <c r="B21" s="865"/>
      <c r="C21" s="616">
        <v>200</v>
      </c>
      <c r="D21" s="616"/>
      <c r="E21" s="616"/>
      <c r="F21" s="616"/>
      <c r="G21" s="616"/>
      <c r="H21" s="616"/>
      <c r="I21" s="616">
        <v>80</v>
      </c>
      <c r="J21" s="616"/>
      <c r="K21" s="800">
        <f>(K20+K6)/2</f>
        <v>14</v>
      </c>
      <c r="L21" s="800">
        <f>(L20+L6)/2</f>
        <v>14</v>
      </c>
      <c r="M21" s="800">
        <f>(M20+M6)/2</f>
        <v>252</v>
      </c>
      <c r="N21" s="812"/>
      <c r="O21" s="777"/>
      <c r="P21" s="777"/>
    </row>
  </sheetData>
  <mergeCells count="18">
    <mergeCell ref="A1:K1"/>
    <mergeCell ref="A2:K2"/>
    <mergeCell ref="C3:D3"/>
    <mergeCell ref="E3:F3"/>
    <mergeCell ref="A4:B4"/>
    <mergeCell ref="K4:M4"/>
    <mergeCell ref="A21:B21"/>
    <mergeCell ref="N4:P4"/>
    <mergeCell ref="A5:B5"/>
    <mergeCell ref="C5:F5"/>
    <mergeCell ref="G5:J5"/>
    <mergeCell ref="K5:M5"/>
    <mergeCell ref="N5:O5"/>
    <mergeCell ref="A6:B6"/>
    <mergeCell ref="A8:A10"/>
    <mergeCell ref="A12:A16"/>
    <mergeCell ref="A17:A19"/>
    <mergeCell ref="A20:B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N42"/>
  <sheetViews>
    <sheetView workbookViewId="0">
      <pane xSplit="1" ySplit="4" topLeftCell="B23" activePane="bottomRight" state="frozen"/>
      <selection pane="topRight" activeCell="B1" sqref="B1"/>
      <selection pane="bottomLeft" activeCell="A5" sqref="A5"/>
      <selection pane="bottomRight" activeCell="I36" sqref="I36"/>
    </sheetView>
  </sheetViews>
  <sheetFormatPr defaultRowHeight="13.2" x14ac:dyDescent="0.25"/>
  <cols>
    <col min="1" max="1" width="28.6640625" customWidth="1"/>
    <col min="2" max="2" width="43.88671875" customWidth="1"/>
  </cols>
  <sheetData>
    <row r="1" spans="1:14" s="330" customFormat="1" ht="17.399999999999999" x14ac:dyDescent="0.3">
      <c r="A1" s="882" t="s">
        <v>672</v>
      </c>
      <c r="B1" s="882"/>
      <c r="C1" s="882"/>
      <c r="D1" s="882"/>
      <c r="E1" s="882"/>
      <c r="F1" s="882"/>
      <c r="G1" s="882"/>
      <c r="H1" s="882"/>
      <c r="I1" s="882"/>
      <c r="J1" s="882"/>
      <c r="K1" s="882"/>
      <c r="N1" s="629">
        <v>31</v>
      </c>
    </row>
    <row r="2" spans="1:14" s="330" customFormat="1" ht="15.6" x14ac:dyDescent="0.25">
      <c r="A2" s="875" t="s">
        <v>673</v>
      </c>
      <c r="B2" s="875"/>
      <c r="C2" s="875"/>
      <c r="D2" s="875"/>
      <c r="E2" s="875"/>
      <c r="F2" s="875"/>
      <c r="G2" s="875"/>
      <c r="H2" s="875"/>
      <c r="I2" s="875"/>
      <c r="J2" s="875"/>
      <c r="K2" s="875"/>
      <c r="N2" s="630">
        <v>36</v>
      </c>
    </row>
    <row r="3" spans="1:14" x14ac:dyDescent="0.25">
      <c r="A3" s="879"/>
      <c r="B3" s="880"/>
      <c r="C3" s="880"/>
      <c r="D3" s="880"/>
      <c r="E3" s="880"/>
      <c r="F3" s="880"/>
      <c r="G3" s="880"/>
      <c r="H3" s="880"/>
      <c r="I3" s="880"/>
      <c r="J3" s="880"/>
      <c r="K3" s="881"/>
    </row>
    <row r="4" spans="1:14" ht="57.6" x14ac:dyDescent="0.25">
      <c r="A4" s="868" t="s">
        <v>249</v>
      </c>
      <c r="B4" s="868"/>
      <c r="C4" s="698" t="s">
        <v>620</v>
      </c>
      <c r="D4" s="698" t="s">
        <v>621</v>
      </c>
      <c r="E4" s="698" t="s">
        <v>622</v>
      </c>
      <c r="F4" s="698" t="s">
        <v>623</v>
      </c>
      <c r="G4" s="698" t="s">
        <v>645</v>
      </c>
      <c r="H4" s="698" t="s">
        <v>644</v>
      </c>
      <c r="I4" s="698" t="s">
        <v>647</v>
      </c>
      <c r="J4" s="698" t="s">
        <v>648</v>
      </c>
      <c r="K4" s="698" t="s">
        <v>682</v>
      </c>
    </row>
    <row r="5" spans="1:14" ht="14.4" x14ac:dyDescent="0.25">
      <c r="A5" s="869" t="s">
        <v>624</v>
      </c>
      <c r="B5" s="664" t="s">
        <v>2</v>
      </c>
      <c r="C5" s="619">
        <v>4</v>
      </c>
      <c r="D5" s="619">
        <v>5</v>
      </c>
      <c r="E5" s="619">
        <v>3</v>
      </c>
      <c r="F5" s="619">
        <v>3</v>
      </c>
      <c r="G5" s="624">
        <f>SUM(C5:F5)</f>
        <v>15</v>
      </c>
      <c r="H5" s="627">
        <f>((C5+D5+E5)*$N$2)+(F5*$N$1)</f>
        <v>525</v>
      </c>
      <c r="I5" s="619">
        <v>0</v>
      </c>
      <c r="J5" s="619">
        <f>I5*$N$1</f>
        <v>0</v>
      </c>
      <c r="K5" s="621">
        <f>H5+J5</f>
        <v>525</v>
      </c>
    </row>
    <row r="6" spans="1:14" ht="14.4" x14ac:dyDescent="0.25">
      <c r="A6" s="869"/>
      <c r="B6" s="664" t="s">
        <v>383</v>
      </c>
      <c r="C6" s="653">
        <v>5</v>
      </c>
      <c r="D6" s="653">
        <v>5</v>
      </c>
      <c r="E6" s="653">
        <v>4</v>
      </c>
      <c r="F6" s="619">
        <v>3</v>
      </c>
      <c r="G6" s="624">
        <f t="shared" ref="G6:G17" si="0">SUM(C6:F6)</f>
        <v>17</v>
      </c>
      <c r="H6" s="627">
        <f t="shared" ref="H6:H9" si="1">((C6+D6+E6)*$N$2)+(F6*$N$1)</f>
        <v>597</v>
      </c>
      <c r="I6" s="653">
        <v>3</v>
      </c>
      <c r="J6" s="619">
        <f t="shared" ref="J6:J17" si="2">I6*$N$1</f>
        <v>93</v>
      </c>
      <c r="K6" s="621">
        <f t="shared" ref="K6:K17" si="3">H6+J6</f>
        <v>690</v>
      </c>
    </row>
    <row r="7" spans="1:14" ht="14.4" x14ac:dyDescent="0.25">
      <c r="A7" s="869"/>
      <c r="B7" s="620" t="s">
        <v>670</v>
      </c>
      <c r="C7" s="653">
        <v>2</v>
      </c>
      <c r="D7" s="619"/>
      <c r="E7" s="619"/>
      <c r="F7" s="653">
        <v>2</v>
      </c>
      <c r="G7" s="624">
        <f t="shared" si="0"/>
        <v>4</v>
      </c>
      <c r="H7" s="627">
        <f>((C7+D7+E7)*$N$2)+(F7*$N$2)</f>
        <v>144</v>
      </c>
      <c r="I7" s="619">
        <v>3</v>
      </c>
      <c r="J7" s="619">
        <f>I7*$N$1</f>
        <v>93</v>
      </c>
      <c r="K7" s="621">
        <f>H7+J7</f>
        <v>237</v>
      </c>
    </row>
    <row r="8" spans="1:14" ht="14.4" x14ac:dyDescent="0.25">
      <c r="A8" s="869"/>
      <c r="B8" s="664" t="s">
        <v>19</v>
      </c>
      <c r="C8" s="619">
        <v>4</v>
      </c>
      <c r="D8" s="619">
        <v>4</v>
      </c>
      <c r="E8" s="619">
        <v>3</v>
      </c>
      <c r="F8" s="619">
        <v>3</v>
      </c>
      <c r="G8" s="624">
        <f t="shared" si="0"/>
        <v>14</v>
      </c>
      <c r="H8" s="627">
        <f t="shared" si="1"/>
        <v>489</v>
      </c>
      <c r="I8" s="619">
        <v>0</v>
      </c>
      <c r="J8" s="619">
        <f t="shared" si="2"/>
        <v>0</v>
      </c>
      <c r="K8" s="621">
        <f t="shared" si="3"/>
        <v>489</v>
      </c>
    </row>
    <row r="9" spans="1:14" ht="14.4" x14ac:dyDescent="0.25">
      <c r="A9" s="869"/>
      <c r="B9" s="664" t="s">
        <v>625</v>
      </c>
      <c r="C9" s="619">
        <v>3</v>
      </c>
      <c r="D9" s="619">
        <v>3</v>
      </c>
      <c r="E9" s="619">
        <v>2</v>
      </c>
      <c r="F9" s="619">
        <v>2</v>
      </c>
      <c r="G9" s="624">
        <f t="shared" si="0"/>
        <v>10</v>
      </c>
      <c r="H9" s="627">
        <f t="shared" si="1"/>
        <v>350</v>
      </c>
      <c r="I9" s="619">
        <v>0</v>
      </c>
      <c r="J9" s="619">
        <f t="shared" si="2"/>
        <v>0</v>
      </c>
      <c r="K9" s="621">
        <f t="shared" si="3"/>
        <v>350</v>
      </c>
    </row>
    <row r="10" spans="1:14" ht="14.4" x14ac:dyDescent="0.25">
      <c r="A10" s="869"/>
      <c r="B10" s="620" t="s">
        <v>626</v>
      </c>
      <c r="C10" s="619">
        <v>0</v>
      </c>
      <c r="D10" s="619">
        <v>0</v>
      </c>
      <c r="E10" s="619">
        <v>0</v>
      </c>
      <c r="F10" s="619">
        <v>1</v>
      </c>
      <c r="G10" s="624">
        <f t="shared" si="0"/>
        <v>1</v>
      </c>
      <c r="H10" s="627">
        <f>((C10+D10+E10)*$N$2)+(F10*$N$2)</f>
        <v>36</v>
      </c>
      <c r="I10" s="619">
        <v>0</v>
      </c>
      <c r="J10" s="619">
        <f t="shared" si="2"/>
        <v>0</v>
      </c>
      <c r="K10" s="621">
        <f t="shared" si="3"/>
        <v>36</v>
      </c>
    </row>
    <row r="11" spans="1:14" ht="14.4" x14ac:dyDescent="0.25">
      <c r="A11" s="869"/>
      <c r="B11" s="620" t="s">
        <v>627</v>
      </c>
      <c r="C11" s="702">
        <v>1</v>
      </c>
      <c r="D11" s="702">
        <v>0</v>
      </c>
      <c r="E11" s="702">
        <v>0</v>
      </c>
      <c r="F11" s="619">
        <v>0</v>
      </c>
      <c r="G11" s="624">
        <f t="shared" si="0"/>
        <v>1</v>
      </c>
      <c r="H11" s="627">
        <f t="shared" ref="H11:H17" si="4">((C11+D11+E11)*$N$2)+(F11*$N$2)</f>
        <v>36</v>
      </c>
      <c r="I11" s="702">
        <v>0</v>
      </c>
      <c r="J11" s="619">
        <f t="shared" si="2"/>
        <v>0</v>
      </c>
      <c r="K11" s="621">
        <f t="shared" si="3"/>
        <v>36</v>
      </c>
    </row>
    <row r="12" spans="1:14" ht="14.4" x14ac:dyDescent="0.25">
      <c r="A12" s="869"/>
      <c r="B12" s="620" t="s">
        <v>34</v>
      </c>
      <c r="C12" s="702">
        <v>4</v>
      </c>
      <c r="D12" s="702">
        <v>4</v>
      </c>
      <c r="E12" s="702">
        <v>3</v>
      </c>
      <c r="F12" s="619">
        <v>3</v>
      </c>
      <c r="G12" s="624">
        <f t="shared" si="0"/>
        <v>14</v>
      </c>
      <c r="H12" s="627">
        <f t="shared" si="4"/>
        <v>504</v>
      </c>
      <c r="I12" s="619">
        <v>0</v>
      </c>
      <c r="J12" s="619">
        <f t="shared" si="2"/>
        <v>0</v>
      </c>
      <c r="K12" s="621">
        <f t="shared" si="3"/>
        <v>504</v>
      </c>
    </row>
    <row r="13" spans="1:14" ht="14.4" x14ac:dyDescent="0.25">
      <c r="A13" s="869"/>
      <c r="B13" s="620" t="s">
        <v>23</v>
      </c>
      <c r="C13" s="702">
        <v>1</v>
      </c>
      <c r="D13" s="702">
        <v>1</v>
      </c>
      <c r="E13" s="702">
        <v>1</v>
      </c>
      <c r="F13" s="619">
        <v>1</v>
      </c>
      <c r="G13" s="624">
        <f t="shared" si="0"/>
        <v>4</v>
      </c>
      <c r="H13" s="627">
        <f t="shared" si="4"/>
        <v>144</v>
      </c>
      <c r="I13" s="702">
        <v>1</v>
      </c>
      <c r="J13" s="619">
        <f t="shared" si="2"/>
        <v>31</v>
      </c>
      <c r="K13" s="621">
        <f t="shared" si="3"/>
        <v>175</v>
      </c>
    </row>
    <row r="14" spans="1:14" ht="14.4" x14ac:dyDescent="0.25">
      <c r="A14" s="869"/>
      <c r="B14" s="620" t="s">
        <v>628</v>
      </c>
      <c r="C14" s="702">
        <v>3</v>
      </c>
      <c r="D14" s="702">
        <v>0</v>
      </c>
      <c r="E14" s="702">
        <v>0</v>
      </c>
      <c r="F14" s="619">
        <v>0</v>
      </c>
      <c r="G14" s="624">
        <f t="shared" si="0"/>
        <v>3</v>
      </c>
      <c r="H14" s="627">
        <f t="shared" si="4"/>
        <v>108</v>
      </c>
      <c r="I14" s="702">
        <v>0</v>
      </c>
      <c r="J14" s="619">
        <f t="shared" si="2"/>
        <v>0</v>
      </c>
      <c r="K14" s="621">
        <f t="shared" si="3"/>
        <v>108</v>
      </c>
    </row>
    <row r="15" spans="1:14" ht="28.8" x14ac:dyDescent="0.25">
      <c r="A15" s="869"/>
      <c r="B15" s="620" t="s">
        <v>743</v>
      </c>
      <c r="C15" s="702">
        <v>0</v>
      </c>
      <c r="D15" s="702">
        <v>2</v>
      </c>
      <c r="E15" s="702">
        <v>2</v>
      </c>
      <c r="F15" s="619">
        <v>0</v>
      </c>
      <c r="G15" s="624">
        <f t="shared" si="0"/>
        <v>4</v>
      </c>
      <c r="H15" s="627">
        <f t="shared" si="4"/>
        <v>144</v>
      </c>
      <c r="I15" s="702">
        <v>0</v>
      </c>
      <c r="J15" s="619">
        <f t="shared" si="2"/>
        <v>0</v>
      </c>
      <c r="K15" s="621">
        <f t="shared" si="3"/>
        <v>144</v>
      </c>
    </row>
    <row r="16" spans="1:14" ht="14.4" x14ac:dyDescent="0.25">
      <c r="A16" s="869"/>
      <c r="B16" s="620" t="s">
        <v>630</v>
      </c>
      <c r="C16" s="625">
        <v>0</v>
      </c>
      <c r="D16" s="702">
        <v>0</v>
      </c>
      <c r="E16" s="702">
        <v>2</v>
      </c>
      <c r="F16" s="619">
        <v>2</v>
      </c>
      <c r="G16" s="624">
        <f t="shared" si="0"/>
        <v>4</v>
      </c>
      <c r="H16" s="627">
        <f t="shared" si="4"/>
        <v>144</v>
      </c>
      <c r="I16" s="619">
        <v>0</v>
      </c>
      <c r="J16" s="619">
        <f t="shared" si="2"/>
        <v>0</v>
      </c>
      <c r="K16" s="621">
        <f t="shared" si="3"/>
        <v>144</v>
      </c>
    </row>
    <row r="17" spans="1:11" ht="14.4" x14ac:dyDescent="0.25">
      <c r="A17" s="869"/>
      <c r="B17" s="620" t="s">
        <v>469</v>
      </c>
      <c r="C17" s="702">
        <v>0</v>
      </c>
      <c r="D17" s="702">
        <v>1</v>
      </c>
      <c r="E17" s="702">
        <v>0</v>
      </c>
      <c r="F17" s="619">
        <v>0</v>
      </c>
      <c r="G17" s="624">
        <f t="shared" si="0"/>
        <v>1</v>
      </c>
      <c r="H17" s="627">
        <f t="shared" si="4"/>
        <v>36</v>
      </c>
      <c r="I17" s="702">
        <v>0</v>
      </c>
      <c r="J17" s="619">
        <f t="shared" si="2"/>
        <v>0</v>
      </c>
      <c r="K17" s="621">
        <f t="shared" si="3"/>
        <v>36</v>
      </c>
    </row>
    <row r="18" spans="1:11" ht="14.4" x14ac:dyDescent="0.25">
      <c r="A18" s="869"/>
      <c r="B18" s="626" t="s">
        <v>631</v>
      </c>
      <c r="C18" s="622">
        <f t="shared" ref="C18:J18" si="5">SUM(C5:C17)</f>
        <v>27</v>
      </c>
      <c r="D18" s="622">
        <f t="shared" si="5"/>
        <v>25</v>
      </c>
      <c r="E18" s="622">
        <f t="shared" si="5"/>
        <v>20</v>
      </c>
      <c r="F18" s="622">
        <f t="shared" si="5"/>
        <v>20</v>
      </c>
      <c r="G18" s="628">
        <f t="shared" si="5"/>
        <v>92</v>
      </c>
      <c r="H18" s="628">
        <f t="shared" si="5"/>
        <v>3257</v>
      </c>
      <c r="I18" s="622">
        <f t="shared" si="5"/>
        <v>7</v>
      </c>
      <c r="J18" s="622">
        <f t="shared" si="5"/>
        <v>217</v>
      </c>
      <c r="K18" s="622">
        <f t="shared" ref="K18:K19" si="6">H18+J18</f>
        <v>3474</v>
      </c>
    </row>
    <row r="19" spans="1:11" ht="14.4" x14ac:dyDescent="0.25">
      <c r="A19" s="703"/>
      <c r="B19" s="643" t="s">
        <v>646</v>
      </c>
      <c r="C19" s="701">
        <v>27</v>
      </c>
      <c r="D19" s="701">
        <v>25</v>
      </c>
      <c r="E19" s="701">
        <v>20</v>
      </c>
      <c r="F19" s="701">
        <v>20</v>
      </c>
      <c r="G19" s="645">
        <f>SUM(C19:F19)</f>
        <v>92</v>
      </c>
      <c r="H19" s="645">
        <f>((C19+D19+E19)*$N$2)+((F5+F6+F8+F9)*N1)+((F7+F10+F11+F12+F13+F14+F15+F16+F17)*N2)</f>
        <v>3257</v>
      </c>
      <c r="I19" s="701">
        <v>6</v>
      </c>
      <c r="J19" s="701">
        <f>I19*N1</f>
        <v>186</v>
      </c>
      <c r="K19" s="701">
        <f t="shared" si="6"/>
        <v>3443</v>
      </c>
    </row>
    <row r="20" spans="1:11" ht="14.4" x14ac:dyDescent="0.25">
      <c r="A20" s="870" t="s">
        <v>640</v>
      </c>
      <c r="B20" s="870"/>
      <c r="C20" s="634">
        <v>7</v>
      </c>
      <c r="D20" s="634">
        <v>9</v>
      </c>
      <c r="E20" s="699">
        <v>0</v>
      </c>
      <c r="F20" s="699">
        <v>0</v>
      </c>
      <c r="G20" s="699">
        <f t="shared" ref="G20:G25" si="7">(C20+D20)*$D$38</f>
        <v>576</v>
      </c>
      <c r="H20" s="632">
        <f>((C20+D20+E20)*$N$2)+(F20*$N$1)</f>
        <v>576</v>
      </c>
      <c r="I20" s="699"/>
      <c r="J20" s="699"/>
      <c r="K20" s="633">
        <f>(C20*$N$2)+(D20*$N$2)+(E20*$N$2)+(F20*$N$2)+(I20*$N$1)</f>
        <v>576</v>
      </c>
    </row>
    <row r="21" spans="1:11" ht="14.4" x14ac:dyDescent="0.25">
      <c r="A21" s="866" t="s">
        <v>641</v>
      </c>
      <c r="B21" s="866"/>
      <c r="C21" s="696">
        <f>SUM(C22:C25)</f>
        <v>7</v>
      </c>
      <c r="D21" s="696">
        <f>SUM(D22:D25)</f>
        <v>9</v>
      </c>
      <c r="E21" s="696">
        <f>SUM(E22:E25)</f>
        <v>0</v>
      </c>
      <c r="F21" s="696">
        <f>SUM(F22:F25)</f>
        <v>0</v>
      </c>
      <c r="G21" s="696">
        <f t="shared" si="7"/>
        <v>576</v>
      </c>
      <c r="H21" s="696">
        <f t="shared" ref="H21" si="8">((C21+D21+E21)*$N$2)+(F21*$N$1)</f>
        <v>576</v>
      </c>
      <c r="I21" s="711">
        <f t="shared" ref="I21:J21" si="9">SUM(I22:I25)</f>
        <v>0</v>
      </c>
      <c r="J21" s="711">
        <f t="shared" si="9"/>
        <v>0</v>
      </c>
      <c r="K21" s="641">
        <f>H21</f>
        <v>576</v>
      </c>
    </row>
    <row r="22" spans="1:11" ht="14.4" x14ac:dyDescent="0.25">
      <c r="A22" s="646" t="s">
        <v>685</v>
      </c>
      <c r="B22" s="657" t="s">
        <v>685</v>
      </c>
      <c r="C22" s="702">
        <v>0.5</v>
      </c>
      <c r="D22" s="702"/>
      <c r="E22" s="702"/>
      <c r="F22" s="702"/>
      <c r="G22" s="702">
        <f t="shared" si="7"/>
        <v>18</v>
      </c>
      <c r="H22" s="627">
        <f t="shared" ref="H22:H25" si="10">((C22+D22+E22)*$N$2)+(F22*$N$2)</f>
        <v>18</v>
      </c>
      <c r="I22" s="619"/>
      <c r="J22" s="619"/>
      <c r="K22" s="621">
        <f t="shared" ref="K22:K25" si="11">H22+J22</f>
        <v>18</v>
      </c>
    </row>
    <row r="23" spans="1:11" ht="14.4" x14ac:dyDescent="0.25">
      <c r="A23" s="878" t="s">
        <v>690</v>
      </c>
      <c r="B23" s="657" t="s">
        <v>687</v>
      </c>
      <c r="C23" s="702">
        <v>1.5</v>
      </c>
      <c r="D23" s="702"/>
      <c r="E23" s="702"/>
      <c r="F23" s="702"/>
      <c r="G23" s="702">
        <f t="shared" si="7"/>
        <v>54</v>
      </c>
      <c r="H23" s="627">
        <f t="shared" si="10"/>
        <v>54</v>
      </c>
      <c r="I23" s="619"/>
      <c r="J23" s="619"/>
      <c r="K23" s="621">
        <f t="shared" si="11"/>
        <v>54</v>
      </c>
    </row>
    <row r="24" spans="1:11" ht="14.4" x14ac:dyDescent="0.25">
      <c r="A24" s="878"/>
      <c r="B24" s="657" t="s">
        <v>688</v>
      </c>
      <c r="C24" s="702">
        <v>1</v>
      </c>
      <c r="D24" s="702">
        <v>1</v>
      </c>
      <c r="E24" s="702"/>
      <c r="F24" s="702"/>
      <c r="G24" s="702">
        <f t="shared" si="7"/>
        <v>72</v>
      </c>
      <c r="H24" s="627">
        <f t="shared" si="10"/>
        <v>72</v>
      </c>
      <c r="I24" s="619"/>
      <c r="J24" s="619"/>
      <c r="K24" s="621">
        <f t="shared" si="11"/>
        <v>72</v>
      </c>
    </row>
    <row r="25" spans="1:11" ht="14.4" x14ac:dyDescent="0.25">
      <c r="A25" s="878"/>
      <c r="B25" s="657" t="s">
        <v>689</v>
      </c>
      <c r="C25" s="702">
        <v>4</v>
      </c>
      <c r="D25" s="702">
        <v>8</v>
      </c>
      <c r="E25" s="702"/>
      <c r="F25" s="702"/>
      <c r="G25" s="702">
        <f t="shared" si="7"/>
        <v>432</v>
      </c>
      <c r="H25" s="627">
        <f t="shared" si="10"/>
        <v>432</v>
      </c>
      <c r="I25" s="619"/>
      <c r="J25" s="619"/>
      <c r="K25" s="621">
        <f t="shared" si="11"/>
        <v>432</v>
      </c>
    </row>
    <row r="26" spans="1:11" ht="14.4" x14ac:dyDescent="0.25">
      <c r="A26" s="871" t="s">
        <v>721</v>
      </c>
      <c r="B26" s="871"/>
      <c r="C26" s="700">
        <v>0</v>
      </c>
      <c r="D26" s="700">
        <v>0</v>
      </c>
      <c r="E26" s="638">
        <v>14</v>
      </c>
      <c r="F26" s="638">
        <v>14</v>
      </c>
      <c r="G26" s="638">
        <f>SUM(C26:F26)</f>
        <v>28</v>
      </c>
      <c r="H26" s="639">
        <f>G26*N2</f>
        <v>1008</v>
      </c>
      <c r="I26" s="700">
        <v>24</v>
      </c>
      <c r="J26" s="700">
        <f>I26*N1</f>
        <v>744</v>
      </c>
      <c r="K26" s="700">
        <f>H26+J26</f>
        <v>1752</v>
      </c>
    </row>
    <row r="27" spans="1:11" ht="14.4" x14ac:dyDescent="0.25">
      <c r="A27" s="867" t="s">
        <v>722</v>
      </c>
      <c r="B27" s="867"/>
      <c r="C27" s="697">
        <f>SUM(C28:C36)</f>
        <v>0</v>
      </c>
      <c r="D27" s="697">
        <f>SUM(D28:D36)</f>
        <v>0</v>
      </c>
      <c r="E27" s="697">
        <f>SUM(E28:E36)</f>
        <v>14</v>
      </c>
      <c r="F27" s="697">
        <f>SUM(F28:F36)</f>
        <v>14</v>
      </c>
      <c r="G27" s="697">
        <f>SUM(C27:F27)</f>
        <v>28</v>
      </c>
      <c r="H27" s="640">
        <f>G27*$N$2</f>
        <v>1008</v>
      </c>
      <c r="I27" s="697">
        <f>SUM(I28:I36)</f>
        <v>27</v>
      </c>
      <c r="J27" s="697">
        <f>SUM(J28:J36)</f>
        <v>837</v>
      </c>
      <c r="K27" s="637">
        <f>H27+J27</f>
        <v>1845</v>
      </c>
    </row>
    <row r="28" spans="1:11" ht="28.8" x14ac:dyDescent="0.25">
      <c r="A28" s="646" t="s">
        <v>723</v>
      </c>
      <c r="B28" s="657" t="s">
        <v>686</v>
      </c>
      <c r="C28" s="702"/>
      <c r="D28" s="702"/>
      <c r="E28" s="702"/>
      <c r="F28" s="702"/>
      <c r="G28" s="702">
        <f t="shared" ref="G28" si="12">SUM(C28:F28)</f>
        <v>0</v>
      </c>
      <c r="H28" s="627">
        <f t="shared" ref="H28:H36" si="13">((C28+D28+E28)*$N$2)+(F28*$N$2)</f>
        <v>0</v>
      </c>
      <c r="I28" s="653">
        <v>4</v>
      </c>
      <c r="J28" s="619">
        <f t="shared" ref="J28" si="14">I28*$N$1</f>
        <v>124</v>
      </c>
      <c r="K28" s="621">
        <f t="shared" ref="K28" si="15">H28+J28</f>
        <v>124</v>
      </c>
    </row>
    <row r="29" spans="1:11" ht="14.4" x14ac:dyDescent="0.25">
      <c r="A29" s="878" t="s">
        <v>719</v>
      </c>
      <c r="B29" s="658" t="s">
        <v>691</v>
      </c>
      <c r="C29" s="702"/>
      <c r="D29" s="702"/>
      <c r="E29" s="702">
        <v>3</v>
      </c>
      <c r="F29" s="702">
        <v>2</v>
      </c>
      <c r="G29" s="702">
        <f t="shared" ref="G29" si="16">SUM(C29:F29)</f>
        <v>5</v>
      </c>
      <c r="H29" s="627">
        <f t="shared" si="13"/>
        <v>180</v>
      </c>
      <c r="I29" s="702"/>
      <c r="J29" s="702">
        <f t="shared" ref="J29" si="17">I29*$N$1</f>
        <v>0</v>
      </c>
      <c r="K29" s="621">
        <f t="shared" ref="K29" si="18">H29+J29</f>
        <v>180</v>
      </c>
    </row>
    <row r="30" spans="1:11" ht="14.4" x14ac:dyDescent="0.25">
      <c r="A30" s="878"/>
      <c r="B30" s="658" t="s">
        <v>692</v>
      </c>
      <c r="C30" s="702"/>
      <c r="D30" s="702"/>
      <c r="E30" s="702">
        <v>2</v>
      </c>
      <c r="F30" s="702">
        <v>2</v>
      </c>
      <c r="G30" s="702">
        <f t="shared" ref="G30:G33" si="19">SUM(C30:F30)</f>
        <v>4</v>
      </c>
      <c r="H30" s="627">
        <f t="shared" si="13"/>
        <v>144</v>
      </c>
      <c r="I30" s="702"/>
      <c r="J30" s="702">
        <f t="shared" ref="J30:J33" si="20">I30*$N$1</f>
        <v>0</v>
      </c>
      <c r="K30" s="621">
        <f t="shared" ref="K30:K33" si="21">H30+J30</f>
        <v>144</v>
      </c>
    </row>
    <row r="31" spans="1:11" ht="14.4" x14ac:dyDescent="0.25">
      <c r="A31" s="878"/>
      <c r="B31" s="658" t="s">
        <v>693</v>
      </c>
      <c r="C31" s="702"/>
      <c r="D31" s="702"/>
      <c r="E31" s="702">
        <v>6</v>
      </c>
      <c r="F31" s="702">
        <v>7</v>
      </c>
      <c r="G31" s="702">
        <f t="shared" si="19"/>
        <v>13</v>
      </c>
      <c r="H31" s="627">
        <f t="shared" si="13"/>
        <v>468</v>
      </c>
      <c r="I31" s="702"/>
      <c r="J31" s="702">
        <f t="shared" si="20"/>
        <v>0</v>
      </c>
      <c r="K31" s="621">
        <f t="shared" si="21"/>
        <v>468</v>
      </c>
    </row>
    <row r="32" spans="1:11" ht="14.4" x14ac:dyDescent="0.25">
      <c r="A32" s="878"/>
      <c r="B32" s="658" t="s">
        <v>694</v>
      </c>
      <c r="C32" s="702"/>
      <c r="D32" s="702"/>
      <c r="E32" s="702">
        <v>1</v>
      </c>
      <c r="F32" s="702">
        <v>2</v>
      </c>
      <c r="G32" s="702">
        <f t="shared" si="19"/>
        <v>3</v>
      </c>
      <c r="H32" s="627">
        <f t="shared" si="13"/>
        <v>108</v>
      </c>
      <c r="I32" s="654">
        <v>5</v>
      </c>
      <c r="J32" s="702">
        <f t="shared" si="20"/>
        <v>155</v>
      </c>
      <c r="K32" s="621">
        <f t="shared" si="21"/>
        <v>263</v>
      </c>
    </row>
    <row r="33" spans="1:13" ht="14.4" x14ac:dyDescent="0.25">
      <c r="A33" s="878"/>
      <c r="B33" s="658" t="s">
        <v>695</v>
      </c>
      <c r="C33" s="702"/>
      <c r="D33" s="702"/>
      <c r="E33" s="702">
        <v>2</v>
      </c>
      <c r="F33" s="702">
        <v>1</v>
      </c>
      <c r="G33" s="702">
        <f t="shared" si="19"/>
        <v>3</v>
      </c>
      <c r="H33" s="627">
        <f t="shared" si="13"/>
        <v>108</v>
      </c>
      <c r="I33" s="702"/>
      <c r="J33" s="702">
        <f t="shared" si="20"/>
        <v>0</v>
      </c>
      <c r="K33" s="621">
        <f t="shared" si="21"/>
        <v>108</v>
      </c>
    </row>
    <row r="34" spans="1:13" ht="14.4" x14ac:dyDescent="0.25">
      <c r="A34" s="873" t="s">
        <v>720</v>
      </c>
      <c r="B34" s="658" t="s">
        <v>713</v>
      </c>
      <c r="C34" s="702"/>
      <c r="D34" s="702"/>
      <c r="E34" s="702"/>
      <c r="F34" s="702"/>
      <c r="G34" s="702">
        <f t="shared" ref="G34:G36" si="22">SUM(C34:F34)</f>
        <v>0</v>
      </c>
      <c r="H34" s="627">
        <f t="shared" si="13"/>
        <v>0</v>
      </c>
      <c r="I34" s="702">
        <v>8</v>
      </c>
      <c r="J34" s="702">
        <f t="shared" ref="J34:J36" si="23">I34*$N$1</f>
        <v>248</v>
      </c>
      <c r="K34" s="621">
        <f t="shared" ref="K34:K36" si="24">H34+J34</f>
        <v>248</v>
      </c>
    </row>
    <row r="35" spans="1:13" ht="14.4" x14ac:dyDescent="0.25">
      <c r="A35" s="873"/>
      <c r="B35" s="658" t="s">
        <v>714</v>
      </c>
      <c r="C35" s="702"/>
      <c r="D35" s="702"/>
      <c r="E35" s="702"/>
      <c r="F35" s="702"/>
      <c r="G35" s="702">
        <f t="shared" si="22"/>
        <v>0</v>
      </c>
      <c r="H35" s="627">
        <f t="shared" si="13"/>
        <v>0</v>
      </c>
      <c r="I35" s="702">
        <v>3</v>
      </c>
      <c r="J35" s="702">
        <f t="shared" si="23"/>
        <v>93</v>
      </c>
      <c r="K35" s="621">
        <f t="shared" si="24"/>
        <v>93</v>
      </c>
    </row>
    <row r="36" spans="1:13" ht="14.4" x14ac:dyDescent="0.25">
      <c r="A36" s="873"/>
      <c r="B36" s="658" t="s">
        <v>715</v>
      </c>
      <c r="C36" s="702"/>
      <c r="D36" s="702"/>
      <c r="E36" s="702"/>
      <c r="F36" s="702"/>
      <c r="G36" s="702">
        <f t="shared" si="22"/>
        <v>0</v>
      </c>
      <c r="H36" s="627">
        <f t="shared" si="13"/>
        <v>0</v>
      </c>
      <c r="I36" s="702">
        <v>7</v>
      </c>
      <c r="J36" s="702">
        <f t="shared" si="23"/>
        <v>217</v>
      </c>
      <c r="K36" s="621">
        <f t="shared" si="24"/>
        <v>217</v>
      </c>
    </row>
    <row r="37" spans="1:13" ht="14.4" x14ac:dyDescent="0.25">
      <c r="A37" s="872" t="s">
        <v>632</v>
      </c>
      <c r="B37" s="872"/>
      <c r="C37" s="701">
        <f>C19-C18</f>
        <v>0</v>
      </c>
      <c r="D37" s="701">
        <f>D19-D18</f>
        <v>0</v>
      </c>
      <c r="E37" s="701">
        <f>E19-E18</f>
        <v>0</v>
      </c>
      <c r="F37" s="701">
        <f>F19-F18</f>
        <v>0</v>
      </c>
      <c r="G37" s="701">
        <f>SUM(C37:F37)</f>
        <v>0</v>
      </c>
      <c r="H37" s="701">
        <f t="shared" ref="H37" si="25">G37*$N$2</f>
        <v>0</v>
      </c>
      <c r="I37" s="701">
        <f>I19-I18</f>
        <v>-1</v>
      </c>
      <c r="J37" s="701">
        <f>I37*$I$38</f>
        <v>-31</v>
      </c>
      <c r="K37" s="644">
        <f>H37+J37</f>
        <v>-31</v>
      </c>
    </row>
    <row r="38" spans="1:13" ht="14.4" x14ac:dyDescent="0.25">
      <c r="A38" s="873" t="s">
        <v>633</v>
      </c>
      <c r="B38" s="873"/>
      <c r="C38" s="702">
        <v>36</v>
      </c>
      <c r="D38" s="702">
        <v>36</v>
      </c>
      <c r="E38" s="702">
        <v>36</v>
      </c>
      <c r="F38" s="631" t="s">
        <v>634</v>
      </c>
      <c r="G38" s="702"/>
      <c r="H38" s="702"/>
      <c r="I38" s="702">
        <v>31</v>
      </c>
      <c r="J38" s="702"/>
      <c r="K38" s="621"/>
    </row>
    <row r="39" spans="1:13" ht="14.4" x14ac:dyDescent="0.25">
      <c r="A39" s="865" t="s">
        <v>635</v>
      </c>
      <c r="B39" s="865"/>
      <c r="C39" s="616">
        <f>C41*$N$2</f>
        <v>1224</v>
      </c>
      <c r="D39" s="616">
        <f>D41*$N$2</f>
        <v>1224</v>
      </c>
      <c r="E39" s="616">
        <f>E41*$N$2</f>
        <v>1224</v>
      </c>
      <c r="F39" s="616">
        <f>((F5+F6+F8+F9)*N1)+((SUM(F10:F17)+(F21+F27)*N2))</f>
        <v>852</v>
      </c>
      <c r="G39" s="616"/>
      <c r="H39" s="616">
        <f>SUM(C39:F39)</f>
        <v>4524</v>
      </c>
      <c r="I39" s="616">
        <f>I38*I41</f>
        <v>1054</v>
      </c>
      <c r="J39" s="616"/>
      <c r="K39" s="635">
        <v>5905</v>
      </c>
      <c r="M39">
        <f>K18+K21+K27+K37</f>
        <v>5864</v>
      </c>
    </row>
    <row r="40" spans="1:13" ht="14.4" x14ac:dyDescent="0.25">
      <c r="A40" s="865" t="s">
        <v>637</v>
      </c>
      <c r="B40" s="865"/>
      <c r="C40" s="616">
        <f>C18+C21+C27</f>
        <v>34</v>
      </c>
      <c r="D40" s="616">
        <f>D18+D21+D27</f>
        <v>34</v>
      </c>
      <c r="E40" s="616">
        <f>E18+E21+E27</f>
        <v>34</v>
      </c>
      <c r="F40" s="616">
        <f>F18+F21+F27</f>
        <v>34</v>
      </c>
      <c r="G40" s="616"/>
      <c r="H40" s="616"/>
      <c r="I40" s="616">
        <f>I18+I21+I27</f>
        <v>34</v>
      </c>
      <c r="J40" s="616"/>
      <c r="K40" s="616"/>
    </row>
    <row r="41" spans="1:13" ht="14.4" x14ac:dyDescent="0.25">
      <c r="A41" s="865" t="s">
        <v>636</v>
      </c>
      <c r="B41" s="865"/>
      <c r="C41" s="616">
        <v>34</v>
      </c>
      <c r="D41" s="616">
        <v>34</v>
      </c>
      <c r="E41" s="616">
        <v>34</v>
      </c>
      <c r="F41" s="616">
        <v>34</v>
      </c>
      <c r="G41" s="616"/>
      <c r="H41" s="616"/>
      <c r="I41" s="616">
        <v>34</v>
      </c>
      <c r="J41" s="616"/>
      <c r="K41" s="616"/>
    </row>
    <row r="42" spans="1:13" ht="14.4" x14ac:dyDescent="0.25">
      <c r="A42" s="646"/>
      <c r="B42" s="646" t="s">
        <v>661</v>
      </c>
      <c r="C42" s="619"/>
      <c r="D42" s="619"/>
      <c r="E42" s="619">
        <v>175</v>
      </c>
      <c r="F42" s="619">
        <v>200</v>
      </c>
      <c r="G42" s="619">
        <f>SUM(E42:F42)</f>
        <v>375</v>
      </c>
      <c r="H42" s="3"/>
      <c r="I42" s="3"/>
      <c r="J42" s="3"/>
      <c r="K42" s="3"/>
    </row>
  </sheetData>
  <mergeCells count="17">
    <mergeCell ref="A23:A25"/>
    <mergeCell ref="A29:A33"/>
    <mergeCell ref="A34:A36"/>
    <mergeCell ref="A41:B41"/>
    <mergeCell ref="A26:B26"/>
    <mergeCell ref="A27:B27"/>
    <mergeCell ref="A37:B37"/>
    <mergeCell ref="A38:B38"/>
    <mergeCell ref="A39:B39"/>
    <mergeCell ref="A40:B40"/>
    <mergeCell ref="A21:B21"/>
    <mergeCell ref="A1:K1"/>
    <mergeCell ref="A2:K2"/>
    <mergeCell ref="A4:B4"/>
    <mergeCell ref="A5:A18"/>
    <mergeCell ref="A20:B20"/>
    <mergeCell ref="A3:K3"/>
  </mergeCells>
  <printOptions horizontalCentered="1" verticalCentered="1"/>
  <pageMargins left="0.31496062992125984" right="0.31496062992125984" top="0.35433070866141736" bottom="0.55118110236220474" header="0.31496062992125984" footer="0.31496062992125984"/>
  <pageSetup paperSize="9" scale="73" orientation="landscape" horizontalDpi="4294967293" verticalDpi="300" r:id="rId1"/>
  <headerFooter>
    <oddFooter>&amp;A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activeCell="E22" sqref="E22"/>
    </sheetView>
  </sheetViews>
  <sheetFormatPr defaultRowHeight="13.2" x14ac:dyDescent="0.25"/>
  <cols>
    <col min="1" max="1" width="28.44140625" customWidth="1"/>
    <col min="2" max="2" width="29.33203125" customWidth="1"/>
    <col min="6" max="6" width="11.5546875" style="814" bestFit="1" customWidth="1"/>
    <col min="10" max="10" width="9.5546875" bestFit="1" customWidth="1"/>
    <col min="17" max="19" width="0" hidden="1" customWidth="1"/>
  </cols>
  <sheetData>
    <row r="1" spans="1:19" s="330" customFormat="1" ht="17.399999999999999" x14ac:dyDescent="0.3">
      <c r="A1" s="954" t="s">
        <v>738</v>
      </c>
      <c r="B1" s="955"/>
      <c r="C1" s="955"/>
      <c r="D1" s="955"/>
      <c r="E1" s="955"/>
      <c r="F1" s="955"/>
      <c r="G1" s="955"/>
      <c r="H1" s="955"/>
      <c r="I1" s="955"/>
      <c r="J1" s="955"/>
      <c r="K1" s="955"/>
      <c r="L1" s="956"/>
      <c r="M1" s="813"/>
      <c r="O1" s="629">
        <v>31</v>
      </c>
      <c r="P1" s="629"/>
    </row>
    <row r="2" spans="1:19" s="330" customFormat="1" ht="15.6" x14ac:dyDescent="0.25">
      <c r="A2" s="957" t="s">
        <v>678</v>
      </c>
      <c r="B2" s="958"/>
      <c r="C2" s="958"/>
      <c r="D2" s="958"/>
      <c r="E2" s="958"/>
      <c r="F2" s="958"/>
      <c r="G2" s="958"/>
      <c r="H2" s="958"/>
      <c r="I2" s="958"/>
      <c r="J2" s="958"/>
      <c r="K2" s="958"/>
      <c r="L2" s="959"/>
      <c r="M2" s="719"/>
      <c r="O2" s="630">
        <v>36</v>
      </c>
      <c r="P2" s="630"/>
    </row>
    <row r="3" spans="1:19" x14ac:dyDescent="0.25">
      <c r="C3" s="880" t="s">
        <v>790</v>
      </c>
      <c r="D3" s="880"/>
      <c r="E3" t="s">
        <v>13</v>
      </c>
      <c r="K3" s="745"/>
      <c r="L3" s="745"/>
      <c r="M3" s="32"/>
      <c r="N3" s="32"/>
      <c r="O3" s="32"/>
      <c r="P3" s="32"/>
    </row>
    <row r="4" spans="1:19" ht="28.8" x14ac:dyDescent="0.25">
      <c r="A4" s="868" t="s">
        <v>249</v>
      </c>
      <c r="B4" s="868"/>
      <c r="C4" s="716" t="s">
        <v>781</v>
      </c>
      <c r="D4" s="716" t="s">
        <v>782</v>
      </c>
      <c r="E4" s="716" t="s">
        <v>783</v>
      </c>
      <c r="F4" s="815" t="s">
        <v>784</v>
      </c>
      <c r="G4" s="746" t="s">
        <v>785</v>
      </c>
      <c r="H4" s="746" t="s">
        <v>786</v>
      </c>
      <c r="I4" s="746" t="s">
        <v>787</v>
      </c>
      <c r="J4" s="746" t="s">
        <v>788</v>
      </c>
      <c r="K4" s="1300" t="s">
        <v>789</v>
      </c>
      <c r="L4" s="1300"/>
      <c r="M4" s="1300"/>
      <c r="N4" s="1300" t="s">
        <v>797</v>
      </c>
      <c r="O4" s="1300"/>
      <c r="P4" s="1300"/>
    </row>
    <row r="5" spans="1:19" ht="14.4" x14ac:dyDescent="0.25">
      <c r="A5" s="870"/>
      <c r="B5" s="870"/>
      <c r="C5" s="1301" t="s">
        <v>790</v>
      </c>
      <c r="D5" s="1302"/>
      <c r="E5" s="1302"/>
      <c r="F5" s="1302"/>
      <c r="G5" s="1323" t="s">
        <v>791</v>
      </c>
      <c r="H5" s="1323"/>
      <c r="I5" s="1323"/>
      <c r="J5" s="1323"/>
      <c r="K5" s="1324" t="s">
        <v>792</v>
      </c>
      <c r="L5" s="1324"/>
      <c r="M5" s="1324"/>
      <c r="N5" s="1310" t="s">
        <v>793</v>
      </c>
      <c r="O5" s="1310"/>
      <c r="P5" s="747" t="s">
        <v>63</v>
      </c>
    </row>
    <row r="6" spans="1:19" ht="14.4" x14ac:dyDescent="0.25">
      <c r="A6" s="866"/>
      <c r="B6" s="866"/>
      <c r="C6" s="749">
        <f>SUM(C7:C19)</f>
        <v>1260</v>
      </c>
      <c r="D6" s="749">
        <f>SUM(D7:D19)</f>
        <v>1085</v>
      </c>
      <c r="E6" s="749">
        <f>SUM(E7:E19)</f>
        <v>35</v>
      </c>
      <c r="F6" s="816">
        <f>SUM(F7:F19)</f>
        <v>35</v>
      </c>
      <c r="G6" s="817">
        <f>C6*Q7</f>
        <v>504</v>
      </c>
      <c r="H6" s="817">
        <f>D6*Q7</f>
        <v>434</v>
      </c>
      <c r="I6" s="817">
        <f>G6/Q16</f>
        <v>14</v>
      </c>
      <c r="J6" s="817">
        <f>H6/S7</f>
        <v>14</v>
      </c>
      <c r="K6" s="752">
        <f>SUM(K7:K10)</f>
        <v>12.8</v>
      </c>
      <c r="L6" s="752">
        <f t="shared" ref="L6:M6" si="0">SUM(L7:L10)</f>
        <v>13</v>
      </c>
      <c r="M6" s="752">
        <f t="shared" si="0"/>
        <v>9</v>
      </c>
      <c r="N6" s="752"/>
      <c r="O6" s="752" t="s">
        <v>794</v>
      </c>
      <c r="P6" s="752"/>
      <c r="Q6" s="782">
        <v>0.4</v>
      </c>
      <c r="R6" s="783" t="s">
        <v>792</v>
      </c>
    </row>
    <row r="7" spans="1:19" ht="14.4" x14ac:dyDescent="0.25">
      <c r="A7" s="646" t="s">
        <v>685</v>
      </c>
      <c r="B7" s="657" t="s">
        <v>685</v>
      </c>
      <c r="C7" s="803">
        <f>E7*$Q$16</f>
        <v>18</v>
      </c>
      <c r="D7" s="803">
        <f>F7*$Q$15</f>
        <v>0</v>
      </c>
      <c r="E7" s="818">
        <v>0.5</v>
      </c>
      <c r="F7" s="804">
        <v>0</v>
      </c>
      <c r="G7" s="759">
        <f t="shared" ref="G7:H19" si="1">C7*$Q$7</f>
        <v>7.2</v>
      </c>
      <c r="H7" s="819">
        <f t="shared" si="1"/>
        <v>0</v>
      </c>
      <c r="I7" s="759">
        <f t="shared" ref="I7:I19" si="2">G7/$Q$16</f>
        <v>0.2</v>
      </c>
      <c r="J7" s="759">
        <f t="shared" ref="J7:J19" si="3">H7/$Q$15</f>
        <v>0</v>
      </c>
      <c r="K7" s="768">
        <f t="shared" ref="K7:K10" si="4">G7/$R$7</f>
        <v>0.4</v>
      </c>
      <c r="L7" s="784">
        <v>0.5</v>
      </c>
      <c r="M7" s="784">
        <f>L7*R7</f>
        <v>9</v>
      </c>
      <c r="N7" s="768">
        <f t="shared" ref="N7:N19" si="5">H7/$Q$15</f>
        <v>0</v>
      </c>
      <c r="O7" s="785">
        <v>0</v>
      </c>
      <c r="P7" s="785">
        <f>O7*$S$7</f>
        <v>0</v>
      </c>
      <c r="Q7" s="786">
        <v>0.4</v>
      </c>
      <c r="R7" s="787">
        <v>18</v>
      </c>
      <c r="S7">
        <v>31</v>
      </c>
    </row>
    <row r="8" spans="1:19" ht="14.4" x14ac:dyDescent="0.25">
      <c r="A8" s="1243" t="s">
        <v>690</v>
      </c>
      <c r="B8" s="657" t="s">
        <v>687</v>
      </c>
      <c r="C8" s="803">
        <f t="shared" ref="C8:C19" si="6">E8*$Q$16</f>
        <v>54</v>
      </c>
      <c r="D8" s="803">
        <f t="shared" ref="D8:D19" si="7">F8*$Q$15</f>
        <v>0</v>
      </c>
      <c r="E8" s="818">
        <v>1.5</v>
      </c>
      <c r="F8" s="804">
        <v>0</v>
      </c>
      <c r="G8" s="759">
        <f t="shared" si="1"/>
        <v>21.6</v>
      </c>
      <c r="H8" s="819">
        <f t="shared" si="1"/>
        <v>0</v>
      </c>
      <c r="I8" s="759">
        <f t="shared" si="2"/>
        <v>0.60000000000000009</v>
      </c>
      <c r="J8" s="759">
        <f t="shared" si="3"/>
        <v>0</v>
      </c>
      <c r="K8" s="768">
        <f t="shared" si="4"/>
        <v>1.2000000000000002</v>
      </c>
      <c r="L8" s="784">
        <v>1</v>
      </c>
      <c r="M8" s="784">
        <f t="shared" ref="M8:M10" si="8">L8*R8</f>
        <v>0</v>
      </c>
      <c r="N8" s="768">
        <f t="shared" si="5"/>
        <v>0</v>
      </c>
      <c r="O8" s="785">
        <v>0</v>
      </c>
      <c r="P8" s="785">
        <f t="shared" ref="P8:P19" si="9">O8*$S$7</f>
        <v>0</v>
      </c>
    </row>
    <row r="9" spans="1:19" ht="14.4" x14ac:dyDescent="0.25">
      <c r="A9" s="1244"/>
      <c r="B9" s="657" t="s">
        <v>688</v>
      </c>
      <c r="C9" s="803">
        <f t="shared" si="6"/>
        <v>72</v>
      </c>
      <c r="D9" s="803">
        <f t="shared" si="7"/>
        <v>0</v>
      </c>
      <c r="E9" s="818">
        <v>2</v>
      </c>
      <c r="F9" s="804">
        <v>0</v>
      </c>
      <c r="G9" s="759">
        <f t="shared" si="1"/>
        <v>28.8</v>
      </c>
      <c r="H9" s="819">
        <f t="shared" si="1"/>
        <v>0</v>
      </c>
      <c r="I9" s="759">
        <f t="shared" si="2"/>
        <v>0.8</v>
      </c>
      <c r="J9" s="759">
        <f t="shared" si="3"/>
        <v>0</v>
      </c>
      <c r="K9" s="768">
        <f t="shared" si="4"/>
        <v>1.6</v>
      </c>
      <c r="L9" s="784">
        <v>1.5</v>
      </c>
      <c r="M9" s="784">
        <f t="shared" si="8"/>
        <v>0</v>
      </c>
      <c r="N9" s="768">
        <f t="shared" si="5"/>
        <v>0</v>
      </c>
      <c r="O9" s="785">
        <v>0</v>
      </c>
      <c r="P9" s="785">
        <f t="shared" si="9"/>
        <v>0</v>
      </c>
    </row>
    <row r="10" spans="1:19" ht="28.8" x14ac:dyDescent="0.25">
      <c r="A10" s="1244"/>
      <c r="B10" s="657" t="s">
        <v>689</v>
      </c>
      <c r="C10" s="803">
        <f t="shared" si="6"/>
        <v>432</v>
      </c>
      <c r="D10" s="803">
        <f t="shared" si="7"/>
        <v>0</v>
      </c>
      <c r="E10" s="818">
        <v>12</v>
      </c>
      <c r="F10" s="804">
        <v>0</v>
      </c>
      <c r="G10" s="759">
        <f t="shared" si="1"/>
        <v>172.8</v>
      </c>
      <c r="H10" s="819">
        <f t="shared" si="1"/>
        <v>0</v>
      </c>
      <c r="I10" s="759">
        <f t="shared" si="2"/>
        <v>4.8000000000000007</v>
      </c>
      <c r="J10" s="759">
        <f t="shared" si="3"/>
        <v>0</v>
      </c>
      <c r="K10" s="768">
        <f t="shared" si="4"/>
        <v>9.6000000000000014</v>
      </c>
      <c r="L10" s="784">
        <v>10</v>
      </c>
      <c r="M10" s="784">
        <f t="shared" si="8"/>
        <v>0</v>
      </c>
      <c r="N10" s="768">
        <f t="shared" si="5"/>
        <v>0</v>
      </c>
      <c r="O10" s="785">
        <v>0</v>
      </c>
      <c r="P10" s="785">
        <f t="shared" si="9"/>
        <v>0</v>
      </c>
    </row>
    <row r="11" spans="1:19" ht="28.8" x14ac:dyDescent="0.25">
      <c r="A11" s="764" t="s">
        <v>723</v>
      </c>
      <c r="B11" s="765" t="s">
        <v>686</v>
      </c>
      <c r="C11" s="803">
        <f t="shared" si="6"/>
        <v>108</v>
      </c>
      <c r="D11" s="803">
        <f t="shared" si="7"/>
        <v>124</v>
      </c>
      <c r="E11" s="820">
        <v>3</v>
      </c>
      <c r="F11" s="806">
        <v>4</v>
      </c>
      <c r="G11" s="759">
        <f t="shared" si="1"/>
        <v>43.2</v>
      </c>
      <c r="H11" s="819">
        <f t="shared" si="1"/>
        <v>49.6</v>
      </c>
      <c r="I11" s="759">
        <f t="shared" si="2"/>
        <v>1.2000000000000002</v>
      </c>
      <c r="J11" s="759">
        <f t="shared" si="3"/>
        <v>1.6</v>
      </c>
      <c r="K11" s="768">
        <f>G11/$R$7</f>
        <v>2.4000000000000004</v>
      </c>
      <c r="L11" s="631">
        <v>2.5</v>
      </c>
      <c r="M11" s="631">
        <f>L11*$R$7</f>
        <v>45</v>
      </c>
      <c r="N11" s="768">
        <f t="shared" si="5"/>
        <v>1.6</v>
      </c>
      <c r="O11" s="788">
        <v>1.5</v>
      </c>
      <c r="P11" s="785">
        <f t="shared" si="9"/>
        <v>46.5</v>
      </c>
      <c r="Q11" s="10"/>
    </row>
    <row r="12" spans="1:19" ht="14.4" x14ac:dyDescent="0.25">
      <c r="A12" s="1297" t="s">
        <v>733</v>
      </c>
      <c r="B12" s="658" t="s">
        <v>728</v>
      </c>
      <c r="C12" s="803">
        <f t="shared" si="6"/>
        <v>108</v>
      </c>
      <c r="D12" s="803">
        <f t="shared" si="7"/>
        <v>0</v>
      </c>
      <c r="E12" s="818">
        <v>3</v>
      </c>
      <c r="F12" s="804">
        <v>0</v>
      </c>
      <c r="G12" s="759">
        <f t="shared" si="1"/>
        <v>43.2</v>
      </c>
      <c r="H12" s="819">
        <f t="shared" si="1"/>
        <v>0</v>
      </c>
      <c r="I12" s="759">
        <f t="shared" si="2"/>
        <v>1.2000000000000002</v>
      </c>
      <c r="J12" s="759">
        <f t="shared" si="3"/>
        <v>0</v>
      </c>
      <c r="K12" s="768">
        <f>G12/$R$7</f>
        <v>2.4000000000000004</v>
      </c>
      <c r="L12" s="768">
        <v>2</v>
      </c>
      <c r="M12" s="631">
        <f t="shared" ref="M12:M19" si="10">L12*$R$7</f>
        <v>36</v>
      </c>
      <c r="N12" s="768">
        <f t="shared" si="5"/>
        <v>0</v>
      </c>
      <c r="O12" s="768">
        <v>0</v>
      </c>
      <c r="P12" s="768">
        <f t="shared" si="9"/>
        <v>0</v>
      </c>
    </row>
    <row r="13" spans="1:19" ht="28.8" x14ac:dyDescent="0.25">
      <c r="A13" s="1298"/>
      <c r="B13" s="658" t="s">
        <v>729</v>
      </c>
      <c r="C13" s="803">
        <f t="shared" si="6"/>
        <v>216</v>
      </c>
      <c r="D13" s="803">
        <f t="shared" si="7"/>
        <v>248</v>
      </c>
      <c r="E13" s="818">
        <v>6</v>
      </c>
      <c r="F13" s="804">
        <v>8</v>
      </c>
      <c r="G13" s="759">
        <f t="shared" si="1"/>
        <v>86.4</v>
      </c>
      <c r="H13" s="819">
        <f t="shared" si="1"/>
        <v>99.2</v>
      </c>
      <c r="I13" s="759">
        <f t="shared" si="2"/>
        <v>2.4000000000000004</v>
      </c>
      <c r="J13" s="759">
        <f t="shared" si="3"/>
        <v>3.2</v>
      </c>
      <c r="K13" s="768">
        <f t="shared" ref="K13:K19" si="11">G13/$R$7</f>
        <v>4.8000000000000007</v>
      </c>
      <c r="L13" s="768">
        <v>5</v>
      </c>
      <c r="M13" s="631">
        <f t="shared" si="10"/>
        <v>90</v>
      </c>
      <c r="N13" s="768">
        <f t="shared" si="5"/>
        <v>3.2</v>
      </c>
      <c r="O13" s="768">
        <v>3</v>
      </c>
      <c r="P13" s="768">
        <f t="shared" si="9"/>
        <v>93</v>
      </c>
    </row>
    <row r="14" spans="1:19" ht="14.4" x14ac:dyDescent="0.25">
      <c r="A14" s="1298"/>
      <c r="B14" s="658" t="s">
        <v>730</v>
      </c>
      <c r="C14" s="803">
        <f t="shared" si="6"/>
        <v>108</v>
      </c>
      <c r="D14" s="803">
        <f t="shared" si="7"/>
        <v>0</v>
      </c>
      <c r="E14" s="818">
        <v>3</v>
      </c>
      <c r="F14" s="804">
        <v>0</v>
      </c>
      <c r="G14" s="759">
        <f t="shared" si="1"/>
        <v>43.2</v>
      </c>
      <c r="H14" s="819">
        <f t="shared" si="1"/>
        <v>0</v>
      </c>
      <c r="I14" s="759">
        <f t="shared" si="2"/>
        <v>1.2000000000000002</v>
      </c>
      <c r="J14" s="759">
        <f t="shared" si="3"/>
        <v>0</v>
      </c>
      <c r="K14" s="768">
        <f t="shared" si="11"/>
        <v>2.4000000000000004</v>
      </c>
      <c r="L14" s="768">
        <v>2.5</v>
      </c>
      <c r="M14" s="631">
        <f t="shared" si="10"/>
        <v>45</v>
      </c>
      <c r="N14" s="768">
        <f t="shared" si="5"/>
        <v>0</v>
      </c>
      <c r="O14" s="768">
        <v>0</v>
      </c>
      <c r="P14" s="768">
        <f t="shared" si="9"/>
        <v>0</v>
      </c>
    </row>
    <row r="15" spans="1:19" ht="28.8" x14ac:dyDescent="0.25">
      <c r="A15" s="1298"/>
      <c r="B15" s="658" t="s">
        <v>808</v>
      </c>
      <c r="C15" s="803">
        <f t="shared" si="6"/>
        <v>36</v>
      </c>
      <c r="D15" s="803">
        <f t="shared" si="7"/>
        <v>62</v>
      </c>
      <c r="E15" s="818">
        <v>1</v>
      </c>
      <c r="F15" s="804">
        <v>2</v>
      </c>
      <c r="G15" s="759">
        <f t="shared" si="1"/>
        <v>14.4</v>
      </c>
      <c r="H15" s="819">
        <f t="shared" si="1"/>
        <v>24.8</v>
      </c>
      <c r="I15" s="759">
        <f t="shared" si="2"/>
        <v>0.4</v>
      </c>
      <c r="J15" s="759">
        <f t="shared" si="3"/>
        <v>0.8</v>
      </c>
      <c r="K15" s="768">
        <f t="shared" si="11"/>
        <v>0.8</v>
      </c>
      <c r="L15" s="768">
        <v>1</v>
      </c>
      <c r="M15" s="631">
        <f t="shared" si="10"/>
        <v>18</v>
      </c>
      <c r="N15" s="768">
        <f t="shared" si="5"/>
        <v>0.8</v>
      </c>
      <c r="O15" s="768">
        <v>1</v>
      </c>
      <c r="P15" s="768">
        <f t="shared" si="9"/>
        <v>31</v>
      </c>
      <c r="Q15">
        <v>31</v>
      </c>
    </row>
    <row r="16" spans="1:19" ht="14.4" x14ac:dyDescent="0.25">
      <c r="A16" s="1299"/>
      <c r="B16" s="658" t="s">
        <v>732</v>
      </c>
      <c r="C16" s="803">
        <f t="shared" si="6"/>
        <v>72</v>
      </c>
      <c r="D16" s="803">
        <f t="shared" si="7"/>
        <v>62</v>
      </c>
      <c r="E16" s="818">
        <v>2</v>
      </c>
      <c r="F16" s="806">
        <v>2</v>
      </c>
      <c r="G16" s="759">
        <f t="shared" si="1"/>
        <v>28.8</v>
      </c>
      <c r="H16" s="819">
        <f t="shared" si="1"/>
        <v>24.8</v>
      </c>
      <c r="I16" s="759">
        <f t="shared" si="2"/>
        <v>0.8</v>
      </c>
      <c r="J16" s="759">
        <f t="shared" si="3"/>
        <v>0.8</v>
      </c>
      <c r="K16" s="768">
        <f t="shared" si="11"/>
        <v>1.6</v>
      </c>
      <c r="L16" s="768">
        <v>1.5</v>
      </c>
      <c r="M16" s="631">
        <f t="shared" si="10"/>
        <v>27</v>
      </c>
      <c r="N16" s="768">
        <f t="shared" si="5"/>
        <v>0.8</v>
      </c>
      <c r="O16" s="768">
        <v>1</v>
      </c>
      <c r="P16" s="768">
        <f t="shared" si="9"/>
        <v>31</v>
      </c>
      <c r="Q16">
        <v>36</v>
      </c>
    </row>
    <row r="17" spans="1:16" ht="28.8" x14ac:dyDescent="0.25">
      <c r="A17" s="1254" t="s">
        <v>809</v>
      </c>
      <c r="B17" s="658" t="s">
        <v>739</v>
      </c>
      <c r="C17" s="803">
        <f t="shared" si="6"/>
        <v>36</v>
      </c>
      <c r="D17" s="803">
        <f t="shared" si="7"/>
        <v>248</v>
      </c>
      <c r="E17" s="818">
        <v>1</v>
      </c>
      <c r="F17" s="804">
        <v>8</v>
      </c>
      <c r="G17" s="759">
        <f t="shared" si="1"/>
        <v>14.4</v>
      </c>
      <c r="H17" s="819">
        <f t="shared" si="1"/>
        <v>99.2</v>
      </c>
      <c r="I17" s="759">
        <f t="shared" si="2"/>
        <v>0.4</v>
      </c>
      <c r="J17" s="759">
        <f t="shared" si="3"/>
        <v>3.2</v>
      </c>
      <c r="K17" s="768">
        <f t="shared" si="11"/>
        <v>0.8</v>
      </c>
      <c r="L17" s="768">
        <v>0.5</v>
      </c>
      <c r="M17" s="631">
        <f t="shared" si="10"/>
        <v>9</v>
      </c>
      <c r="N17" s="768">
        <f t="shared" si="5"/>
        <v>3.2</v>
      </c>
      <c r="O17" s="768">
        <v>3</v>
      </c>
      <c r="P17" s="768">
        <f t="shared" si="9"/>
        <v>93</v>
      </c>
    </row>
    <row r="18" spans="1:16" ht="14.4" x14ac:dyDescent="0.25">
      <c r="A18" s="1255"/>
      <c r="B18" s="658" t="s">
        <v>735</v>
      </c>
      <c r="C18" s="803">
        <f t="shared" si="6"/>
        <v>0</v>
      </c>
      <c r="D18" s="803">
        <f t="shared" si="7"/>
        <v>124</v>
      </c>
      <c r="E18" s="818">
        <v>0</v>
      </c>
      <c r="F18" s="804">
        <v>4</v>
      </c>
      <c r="G18" s="759">
        <f t="shared" si="1"/>
        <v>0</v>
      </c>
      <c r="H18" s="819">
        <f t="shared" si="1"/>
        <v>49.6</v>
      </c>
      <c r="I18" s="759">
        <f t="shared" si="2"/>
        <v>0</v>
      </c>
      <c r="J18" s="759">
        <f t="shared" si="3"/>
        <v>1.6</v>
      </c>
      <c r="K18" s="768">
        <f t="shared" si="11"/>
        <v>0</v>
      </c>
      <c r="L18" s="768">
        <v>0</v>
      </c>
      <c r="M18" s="631">
        <f t="shared" si="10"/>
        <v>0</v>
      </c>
      <c r="N18" s="768">
        <f t="shared" si="5"/>
        <v>1.6</v>
      </c>
      <c r="O18" s="768">
        <v>1.5</v>
      </c>
      <c r="P18" s="768">
        <f t="shared" si="9"/>
        <v>46.5</v>
      </c>
    </row>
    <row r="19" spans="1:16" ht="14.4" x14ac:dyDescent="0.25">
      <c r="A19" s="1255"/>
      <c r="B19" s="658" t="s">
        <v>810</v>
      </c>
      <c r="C19" s="803">
        <f t="shared" si="6"/>
        <v>0</v>
      </c>
      <c r="D19" s="803">
        <f t="shared" si="7"/>
        <v>217</v>
      </c>
      <c r="E19" s="818">
        <v>0</v>
      </c>
      <c r="F19" s="804">
        <v>7</v>
      </c>
      <c r="G19" s="759">
        <f t="shared" si="1"/>
        <v>0</v>
      </c>
      <c r="H19" s="819">
        <f t="shared" si="1"/>
        <v>86.800000000000011</v>
      </c>
      <c r="I19" s="759">
        <f t="shared" si="2"/>
        <v>0</v>
      </c>
      <c r="J19" s="759">
        <f t="shared" si="3"/>
        <v>2.8000000000000003</v>
      </c>
      <c r="K19" s="768">
        <f t="shared" si="11"/>
        <v>0</v>
      </c>
      <c r="L19" s="768">
        <v>0</v>
      </c>
      <c r="M19" s="631">
        <f t="shared" si="10"/>
        <v>0</v>
      </c>
      <c r="N19" s="768">
        <f t="shared" si="5"/>
        <v>2.8000000000000003</v>
      </c>
      <c r="O19" s="768">
        <v>3</v>
      </c>
      <c r="P19" s="768">
        <f t="shared" si="9"/>
        <v>93</v>
      </c>
    </row>
    <row r="20" spans="1:16" ht="14.4" x14ac:dyDescent="0.25">
      <c r="A20" s="873"/>
      <c r="B20" s="873"/>
      <c r="C20" s="803"/>
      <c r="D20" s="803"/>
      <c r="E20" s="803"/>
      <c r="F20" s="821"/>
      <c r="G20" s="759">
        <f>SUM(G7:G19)</f>
        <v>504</v>
      </c>
      <c r="H20" s="759">
        <f>SUM(H7:H19)</f>
        <v>434.00000000000006</v>
      </c>
      <c r="I20" s="774">
        <f>SUM(I7:I19)</f>
        <v>14.000000000000004</v>
      </c>
      <c r="J20" s="774">
        <f>SUM(J7:J19)</f>
        <v>14.000000000000002</v>
      </c>
      <c r="K20" s="775">
        <f>SUM(K11:K19)</f>
        <v>15.200000000000003</v>
      </c>
      <c r="L20" s="775">
        <f>SUM(L11:L19)</f>
        <v>15</v>
      </c>
      <c r="M20" s="775">
        <f>SUM(M11:M19)</f>
        <v>270</v>
      </c>
      <c r="N20" s="775">
        <f>SUM(N7:N19)</f>
        <v>14.000000000000002</v>
      </c>
      <c r="O20" s="775">
        <f>SUM(O7:O19)</f>
        <v>14</v>
      </c>
      <c r="P20" s="777">
        <f>SUM(P7:P19)</f>
        <v>434</v>
      </c>
    </row>
    <row r="21" spans="1:16" ht="14.4" x14ac:dyDescent="0.25">
      <c r="A21" s="865" t="s">
        <v>27</v>
      </c>
      <c r="B21" s="865"/>
      <c r="C21" s="822">
        <v>200</v>
      </c>
      <c r="D21" s="822"/>
      <c r="E21" s="822"/>
      <c r="F21" s="822"/>
      <c r="G21" s="822"/>
      <c r="H21" s="822"/>
      <c r="I21" s="822">
        <v>80</v>
      </c>
      <c r="J21" s="822"/>
      <c r="K21" s="800">
        <f>(K20+K6)/2</f>
        <v>14.000000000000002</v>
      </c>
      <c r="L21" s="800">
        <f>(L20+L6)/2</f>
        <v>14</v>
      </c>
      <c r="M21" s="800">
        <f>(M20+M6)/2</f>
        <v>139.5</v>
      </c>
      <c r="N21" s="812"/>
      <c r="O21" s="777"/>
      <c r="P21" s="777"/>
    </row>
  </sheetData>
  <mergeCells count="17">
    <mergeCell ref="N4:P4"/>
    <mergeCell ref="A6:B6"/>
    <mergeCell ref="A1:L1"/>
    <mergeCell ref="A2:L2"/>
    <mergeCell ref="C3:D3"/>
    <mergeCell ref="A4:B4"/>
    <mergeCell ref="K4:M4"/>
    <mergeCell ref="A5:B5"/>
    <mergeCell ref="C5:F5"/>
    <mergeCell ref="G5:J5"/>
    <mergeCell ref="K5:M5"/>
    <mergeCell ref="N5:O5"/>
    <mergeCell ref="A8:A10"/>
    <mergeCell ref="A12:A16"/>
    <mergeCell ref="A17:A19"/>
    <mergeCell ref="A20:B20"/>
    <mergeCell ref="A21:B2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H15" sqref="H15"/>
    </sheetView>
  </sheetViews>
  <sheetFormatPr defaultRowHeight="13.2" x14ac:dyDescent="0.25"/>
  <cols>
    <col min="1" max="1" width="30.109375" customWidth="1"/>
    <col min="2" max="2" width="15.109375" customWidth="1"/>
    <col min="3" max="3" width="15.5546875" customWidth="1"/>
    <col min="4" max="4" width="17" customWidth="1"/>
    <col min="5" max="5" width="15.44140625" customWidth="1"/>
    <col min="6" max="6" width="15.5546875" customWidth="1"/>
  </cols>
  <sheetData>
    <row r="1" spans="1:6" ht="17.399999999999999" x14ac:dyDescent="0.3">
      <c r="A1" s="721"/>
      <c r="B1" s="722" t="s">
        <v>811</v>
      </c>
      <c r="C1" s="722"/>
      <c r="D1" s="722"/>
      <c r="E1" s="722"/>
      <c r="F1" s="722"/>
    </row>
    <row r="2" spans="1:6" ht="15.6" x14ac:dyDescent="0.25">
      <c r="A2" s="720"/>
      <c r="B2" s="823"/>
      <c r="C2" s="823"/>
      <c r="D2" s="823"/>
      <c r="E2" s="823"/>
      <c r="F2" s="823"/>
    </row>
    <row r="3" spans="1:6" ht="15.6" x14ac:dyDescent="0.25">
      <c r="A3" s="969" t="s">
        <v>249</v>
      </c>
      <c r="B3" s="970"/>
      <c r="C3" s="975" t="s">
        <v>790</v>
      </c>
      <c r="D3" s="976"/>
      <c r="E3" s="1043" t="s">
        <v>812</v>
      </c>
      <c r="F3" s="1044"/>
    </row>
    <row r="4" spans="1:6" ht="15.6" x14ac:dyDescent="0.25">
      <c r="A4" s="971"/>
      <c r="B4" s="972"/>
      <c r="C4" s="597" t="s">
        <v>813</v>
      </c>
      <c r="D4" s="597" t="s">
        <v>785</v>
      </c>
      <c r="E4" s="484">
        <v>12</v>
      </c>
      <c r="F4" s="484">
        <v>13</v>
      </c>
    </row>
    <row r="5" spans="1:6" ht="15" x14ac:dyDescent="0.25">
      <c r="A5" s="723" t="s">
        <v>814</v>
      </c>
      <c r="B5" s="376"/>
      <c r="C5" s="599">
        <v>2</v>
      </c>
      <c r="D5" s="599">
        <v>2</v>
      </c>
      <c r="E5" s="724">
        <v>1</v>
      </c>
      <c r="F5" s="724">
        <v>1</v>
      </c>
    </row>
    <row r="6" spans="1:6" ht="15" x14ac:dyDescent="0.25">
      <c r="A6" s="723" t="s">
        <v>815</v>
      </c>
      <c r="B6" s="376"/>
      <c r="C6" s="599">
        <v>5</v>
      </c>
      <c r="D6" s="599">
        <v>5</v>
      </c>
      <c r="E6" s="724">
        <v>3</v>
      </c>
      <c r="F6" s="724">
        <v>3</v>
      </c>
    </row>
    <row r="7" spans="1:6" ht="15" x14ac:dyDescent="0.25">
      <c r="A7" s="723" t="s">
        <v>816</v>
      </c>
      <c r="B7" s="371"/>
      <c r="C7" s="600">
        <v>7</v>
      </c>
      <c r="D7" s="600">
        <v>7</v>
      </c>
      <c r="E7" s="724">
        <v>4</v>
      </c>
      <c r="F7" s="724">
        <v>4</v>
      </c>
    </row>
    <row r="8" spans="1:6" ht="15" x14ac:dyDescent="0.25">
      <c r="A8" s="723" t="s">
        <v>19</v>
      </c>
      <c r="B8" s="371"/>
      <c r="C8" s="601">
        <v>7</v>
      </c>
      <c r="D8" s="600">
        <v>7</v>
      </c>
      <c r="E8" s="724">
        <v>4</v>
      </c>
      <c r="F8" s="724">
        <v>4</v>
      </c>
    </row>
    <row r="9" spans="1:6" ht="30" x14ac:dyDescent="0.25">
      <c r="A9" s="723" t="s">
        <v>817</v>
      </c>
      <c r="B9" s="371"/>
      <c r="C9" s="600">
        <v>4</v>
      </c>
      <c r="D9" s="600">
        <v>5</v>
      </c>
      <c r="E9" s="724">
        <v>4</v>
      </c>
      <c r="F9" s="724">
        <v>4</v>
      </c>
    </row>
    <row r="10" spans="1:6" ht="15" x14ac:dyDescent="0.25">
      <c r="A10" s="723" t="s">
        <v>235</v>
      </c>
      <c r="B10" s="371"/>
      <c r="C10" s="600">
        <v>2</v>
      </c>
      <c r="D10" s="600">
        <v>2</v>
      </c>
      <c r="E10" s="724">
        <v>1</v>
      </c>
      <c r="F10" s="724">
        <v>1</v>
      </c>
    </row>
    <row r="11" spans="1:6" ht="15" x14ac:dyDescent="0.25">
      <c r="A11" s="723" t="s">
        <v>7</v>
      </c>
      <c r="B11" s="371"/>
      <c r="C11" s="601">
        <v>2</v>
      </c>
      <c r="D11" s="600">
        <v>2</v>
      </c>
      <c r="E11" s="724">
        <v>1</v>
      </c>
      <c r="F11" s="724">
        <v>1</v>
      </c>
    </row>
    <row r="12" spans="1:6" ht="15" x14ac:dyDescent="0.25">
      <c r="A12" s="723" t="s">
        <v>8</v>
      </c>
      <c r="B12" s="371"/>
      <c r="C12" s="600">
        <v>1</v>
      </c>
      <c r="D12" s="600">
        <v>1</v>
      </c>
      <c r="E12" s="724"/>
      <c r="F12" s="724"/>
    </row>
    <row r="13" spans="1:6" ht="15" x14ac:dyDescent="0.25">
      <c r="A13" s="723" t="s">
        <v>34</v>
      </c>
      <c r="B13" s="371"/>
      <c r="C13" s="600">
        <v>5</v>
      </c>
      <c r="D13" s="600">
        <v>5</v>
      </c>
      <c r="E13" s="724"/>
      <c r="F13" s="724"/>
    </row>
    <row r="14" spans="1:6" ht="15" x14ac:dyDescent="0.25">
      <c r="A14" s="723" t="s">
        <v>779</v>
      </c>
      <c r="B14" s="371"/>
      <c r="C14" s="602"/>
      <c r="D14" s="603"/>
      <c r="E14" s="724"/>
      <c r="F14" s="724"/>
    </row>
    <row r="15" spans="1:6" ht="15.6" x14ac:dyDescent="0.25">
      <c r="A15" s="996" t="s">
        <v>170</v>
      </c>
      <c r="B15" s="997"/>
      <c r="C15" s="605">
        <f>SUM(C5:C14)</f>
        <v>35</v>
      </c>
      <c r="D15" s="605">
        <f>SUM(D5:D14)</f>
        <v>36</v>
      </c>
      <c r="E15" s="491">
        <f>SUM(E5:E14)</f>
        <v>18</v>
      </c>
      <c r="F15" s="491">
        <f>SUM(F5:F14)</f>
        <v>18</v>
      </c>
    </row>
    <row r="16" spans="1:6" ht="15.6" x14ac:dyDescent="0.25">
      <c r="A16" s="1017" t="s">
        <v>288</v>
      </c>
      <c r="B16" s="1018"/>
      <c r="C16" s="1122">
        <v>35</v>
      </c>
      <c r="D16" s="1123"/>
      <c r="E16" s="1122">
        <v>36</v>
      </c>
      <c r="F16" s="1123"/>
    </row>
  </sheetData>
  <mergeCells count="7">
    <mergeCell ref="A15:B15"/>
    <mergeCell ref="A16:B16"/>
    <mergeCell ref="C16:D16"/>
    <mergeCell ref="E16:F16"/>
    <mergeCell ref="A3:B4"/>
    <mergeCell ref="C3:D3"/>
    <mergeCell ref="E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Q59"/>
  <sheetViews>
    <sheetView workbookViewId="0">
      <selection activeCell="A2" sqref="A2"/>
    </sheetView>
  </sheetViews>
  <sheetFormatPr defaultColWidth="9.109375" defaultRowHeight="13.8" x14ac:dyDescent="0.25"/>
  <cols>
    <col min="1" max="1" width="43.6640625" style="330" customWidth="1"/>
    <col min="2" max="2" width="46.88671875" style="330" customWidth="1"/>
    <col min="3" max="12" width="7.88671875" style="330" customWidth="1"/>
    <col min="13" max="16384" width="9.109375" style="330"/>
  </cols>
  <sheetData>
    <row r="1" spans="1:17" ht="17.399999999999999" x14ac:dyDescent="0.3">
      <c r="A1" s="517" t="s">
        <v>752</v>
      </c>
      <c r="B1" s="919" t="s">
        <v>587</v>
      </c>
      <c r="C1" s="919"/>
      <c r="D1" s="919"/>
      <c r="E1" s="919"/>
      <c r="F1" s="919"/>
      <c r="G1" s="919"/>
      <c r="H1" s="919"/>
      <c r="I1" s="919"/>
      <c r="J1" s="919"/>
      <c r="K1" s="919"/>
      <c r="L1" s="919"/>
    </row>
    <row r="2" spans="1:17" ht="17.399999999999999" x14ac:dyDescent="0.3">
      <c r="A2" s="517"/>
      <c r="B2" s="924" t="s">
        <v>586</v>
      </c>
      <c r="C2" s="925"/>
      <c r="D2" s="925"/>
      <c r="E2" s="925"/>
      <c r="F2" s="925"/>
      <c r="G2" s="925"/>
      <c r="H2" s="925"/>
      <c r="I2" s="925"/>
      <c r="J2" s="925"/>
      <c r="K2" s="925"/>
      <c r="L2" s="926"/>
    </row>
    <row r="3" spans="1:17" ht="17.399999999999999" x14ac:dyDescent="0.3">
      <c r="A3" s="874" t="s">
        <v>567</v>
      </c>
      <c r="B3" s="874"/>
      <c r="C3" s="874"/>
      <c r="D3" s="874"/>
      <c r="E3" s="874"/>
      <c r="F3" s="874"/>
      <c r="G3" s="874"/>
      <c r="H3" s="874"/>
      <c r="I3" s="874"/>
      <c r="J3" s="874"/>
      <c r="K3" s="874"/>
      <c r="L3" s="874"/>
    </row>
    <row r="4" spans="1:17" ht="15.6" x14ac:dyDescent="0.25">
      <c r="A4" s="875" t="s">
        <v>568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</row>
    <row r="5" spans="1:17" ht="15.6" x14ac:dyDescent="0.25">
      <c r="A5" s="895" t="s">
        <v>249</v>
      </c>
      <c r="B5" s="896"/>
      <c r="C5" s="899" t="s">
        <v>17</v>
      </c>
      <c r="D5" s="899"/>
      <c r="E5" s="900" t="s">
        <v>18</v>
      </c>
      <c r="F5" s="900"/>
      <c r="G5" s="900" t="s">
        <v>21</v>
      </c>
      <c r="H5" s="900"/>
      <c r="I5" s="901" t="s">
        <v>22</v>
      </c>
      <c r="J5" s="901"/>
      <c r="K5" s="875" t="s">
        <v>494</v>
      </c>
      <c r="L5" s="875"/>
      <c r="N5" s="887"/>
      <c r="O5" s="887"/>
      <c r="P5" s="887"/>
      <c r="Q5" s="887"/>
    </row>
    <row r="6" spans="1:17" ht="15.6" x14ac:dyDescent="0.25">
      <c r="A6" s="897"/>
      <c r="B6" s="898"/>
      <c r="C6" s="468" t="s">
        <v>251</v>
      </c>
      <c r="D6" s="468" t="s">
        <v>252</v>
      </c>
      <c r="E6" s="468" t="s">
        <v>251</v>
      </c>
      <c r="F6" s="468" t="s">
        <v>252</v>
      </c>
      <c r="G6" s="468" t="s">
        <v>251</v>
      </c>
      <c r="H6" s="468" t="s">
        <v>252</v>
      </c>
      <c r="I6" s="348" t="s">
        <v>251</v>
      </c>
      <c r="J6" s="348" t="s">
        <v>252</v>
      </c>
      <c r="K6" s="347" t="s">
        <v>251</v>
      </c>
      <c r="L6" s="347" t="s">
        <v>252</v>
      </c>
      <c r="N6" s="350"/>
      <c r="O6" s="350"/>
      <c r="P6" s="350"/>
      <c r="Q6" s="350"/>
    </row>
    <row r="7" spans="1:17" ht="15.6" x14ac:dyDescent="0.25">
      <c r="A7" s="888"/>
      <c r="B7" s="343" t="s">
        <v>2</v>
      </c>
      <c r="C7" s="333">
        <v>4</v>
      </c>
      <c r="D7" s="333"/>
      <c r="E7" s="453">
        <v>4</v>
      </c>
      <c r="F7" s="453"/>
      <c r="G7" s="453">
        <v>4</v>
      </c>
      <c r="H7" s="453"/>
      <c r="I7" s="333">
        <v>4</v>
      </c>
      <c r="J7" s="346"/>
      <c r="K7" s="334"/>
      <c r="L7" s="334"/>
      <c r="N7" s="351"/>
      <c r="O7" s="351"/>
      <c r="P7" s="351"/>
      <c r="Q7" s="351"/>
    </row>
    <row r="8" spans="1:17" ht="15.6" x14ac:dyDescent="0.25">
      <c r="A8" s="889"/>
      <c r="B8" s="343" t="s">
        <v>383</v>
      </c>
      <c r="C8" s="333">
        <v>4</v>
      </c>
      <c r="D8" s="333"/>
      <c r="E8" s="453">
        <v>4</v>
      </c>
      <c r="F8" s="453"/>
      <c r="G8" s="453">
        <v>4</v>
      </c>
      <c r="H8" s="453"/>
      <c r="I8" s="333">
        <v>4</v>
      </c>
      <c r="J8" s="346"/>
      <c r="K8" s="340">
        <v>3</v>
      </c>
      <c r="L8" s="334"/>
      <c r="N8" s="351"/>
      <c r="O8" s="351"/>
      <c r="P8" s="351"/>
      <c r="Q8" s="351"/>
    </row>
    <row r="9" spans="1:17" ht="15.6" x14ac:dyDescent="0.25">
      <c r="A9" s="889"/>
      <c r="B9" s="343" t="s">
        <v>19</v>
      </c>
      <c r="C9" s="333">
        <v>3</v>
      </c>
      <c r="D9" s="333"/>
      <c r="E9" s="453">
        <v>3</v>
      </c>
      <c r="F9" s="453"/>
      <c r="G9" s="453">
        <v>3</v>
      </c>
      <c r="H9" s="453"/>
      <c r="I9" s="333">
        <v>3</v>
      </c>
      <c r="J9" s="346"/>
      <c r="K9" s="334"/>
      <c r="L9" s="334"/>
      <c r="N9" s="351"/>
      <c r="O9" s="351"/>
      <c r="P9" s="351"/>
      <c r="Q9" s="351"/>
    </row>
    <row r="10" spans="1:17" ht="15.6" x14ac:dyDescent="0.25">
      <c r="A10" s="889"/>
      <c r="B10" s="150" t="s">
        <v>255</v>
      </c>
      <c r="C10" s="333">
        <v>2</v>
      </c>
      <c r="D10" s="333"/>
      <c r="E10" s="453">
        <v>2</v>
      </c>
      <c r="F10" s="453"/>
      <c r="G10" s="453">
        <v>3</v>
      </c>
      <c r="H10" s="453"/>
      <c r="I10" s="333">
        <v>3</v>
      </c>
      <c r="J10" s="346"/>
      <c r="K10" s="334"/>
      <c r="L10" s="334"/>
      <c r="N10" s="351"/>
      <c r="O10" s="351"/>
      <c r="P10" s="351"/>
      <c r="Q10" s="351"/>
    </row>
    <row r="11" spans="1:17" ht="15.6" x14ac:dyDescent="0.25">
      <c r="A11" s="889"/>
      <c r="B11" s="343" t="s">
        <v>254</v>
      </c>
      <c r="C11" s="333"/>
      <c r="D11" s="333"/>
      <c r="E11" s="453"/>
      <c r="F11" s="453"/>
      <c r="G11" s="453"/>
      <c r="H11" s="453"/>
      <c r="I11" s="333">
        <v>1</v>
      </c>
      <c r="J11" s="346"/>
      <c r="K11" s="334"/>
      <c r="L11" s="334"/>
      <c r="N11" s="351"/>
      <c r="O11" s="351"/>
      <c r="P11" s="351"/>
      <c r="Q11" s="351"/>
    </row>
    <row r="12" spans="1:17" ht="15.6" x14ac:dyDescent="0.25">
      <c r="A12" s="889"/>
      <c r="B12" s="343" t="s">
        <v>7</v>
      </c>
      <c r="C12" s="333">
        <v>2</v>
      </c>
      <c r="D12" s="333"/>
      <c r="E12" s="453">
        <v>2</v>
      </c>
      <c r="F12" s="453"/>
      <c r="G12" s="453"/>
      <c r="H12" s="453"/>
      <c r="I12" s="333"/>
      <c r="J12" s="346"/>
      <c r="K12" s="334"/>
      <c r="L12" s="334"/>
      <c r="N12" s="351"/>
      <c r="O12" s="351"/>
      <c r="P12" s="351"/>
      <c r="Q12" s="351"/>
    </row>
    <row r="13" spans="1:17" ht="15.6" x14ac:dyDescent="0.25">
      <c r="A13" s="889"/>
      <c r="B13" s="343" t="s">
        <v>26</v>
      </c>
      <c r="C13" s="333">
        <v>1</v>
      </c>
      <c r="D13" s="333"/>
      <c r="E13" s="453"/>
      <c r="F13" s="453"/>
      <c r="G13" s="453"/>
      <c r="H13" s="453"/>
      <c r="I13" s="333"/>
      <c r="J13" s="346"/>
      <c r="K13" s="334"/>
      <c r="L13" s="334"/>
      <c r="N13" s="351"/>
      <c r="O13" s="351"/>
      <c r="P13" s="351"/>
      <c r="Q13" s="351"/>
    </row>
    <row r="14" spans="1:17" ht="15.6" x14ac:dyDescent="0.25">
      <c r="A14" s="889"/>
      <c r="B14" s="150" t="s">
        <v>4</v>
      </c>
      <c r="C14" s="338">
        <v>5</v>
      </c>
      <c r="D14" s="333"/>
      <c r="E14" s="454">
        <v>5</v>
      </c>
      <c r="F14" s="453"/>
      <c r="G14" s="453">
        <v>5</v>
      </c>
      <c r="H14" s="453"/>
      <c r="I14" s="333">
        <v>5</v>
      </c>
      <c r="J14" s="346"/>
      <c r="K14" s="334"/>
      <c r="L14" s="334"/>
      <c r="N14" s="351"/>
      <c r="O14" s="351"/>
      <c r="P14" s="351"/>
      <c r="Q14" s="351"/>
    </row>
    <row r="15" spans="1:17" ht="15.6" x14ac:dyDescent="0.25">
      <c r="A15" s="889"/>
      <c r="B15" s="343" t="s">
        <v>23</v>
      </c>
      <c r="C15" s="333">
        <v>1</v>
      </c>
      <c r="D15" s="333"/>
      <c r="E15" s="453">
        <v>1</v>
      </c>
      <c r="F15" s="453"/>
      <c r="G15" s="453">
        <v>1</v>
      </c>
      <c r="H15" s="453"/>
      <c r="I15" s="333">
        <v>1</v>
      </c>
      <c r="J15" s="346"/>
      <c r="K15" s="340">
        <v>1</v>
      </c>
      <c r="L15" s="334"/>
      <c r="N15" s="352"/>
      <c r="O15" s="351"/>
      <c r="P15" s="352"/>
      <c r="Q15" s="352"/>
    </row>
    <row r="16" spans="1:17" ht="15.6" x14ac:dyDescent="0.25">
      <c r="A16" s="889"/>
      <c r="B16" s="343" t="s">
        <v>535</v>
      </c>
      <c r="C16" s="333">
        <v>3</v>
      </c>
      <c r="D16" s="333"/>
      <c r="E16" s="453"/>
      <c r="F16" s="453"/>
      <c r="G16" s="453"/>
      <c r="H16" s="453"/>
      <c r="I16" s="333"/>
      <c r="J16" s="346"/>
      <c r="K16" s="334"/>
      <c r="L16" s="334"/>
      <c r="N16" s="351"/>
      <c r="O16" s="351"/>
      <c r="P16" s="351"/>
      <c r="Q16" s="351"/>
    </row>
    <row r="17" spans="1:17" ht="15.6" x14ac:dyDescent="0.25">
      <c r="A17" s="889"/>
      <c r="B17" s="343" t="s">
        <v>467</v>
      </c>
      <c r="C17" s="333">
        <v>2</v>
      </c>
      <c r="D17" s="333"/>
      <c r="E17" s="453">
        <v>2</v>
      </c>
      <c r="F17" s="453"/>
      <c r="G17" s="453">
        <v>2</v>
      </c>
      <c r="H17" s="453"/>
      <c r="I17" s="333"/>
      <c r="J17" s="346"/>
      <c r="K17" s="334"/>
      <c r="L17" s="334"/>
      <c r="N17" s="351"/>
      <c r="O17" s="351"/>
      <c r="P17" s="351"/>
      <c r="Q17" s="351"/>
    </row>
    <row r="18" spans="1:17" ht="15.6" x14ac:dyDescent="0.25">
      <c r="A18" s="889"/>
      <c r="B18" s="343" t="s">
        <v>468</v>
      </c>
      <c r="C18" s="333"/>
      <c r="D18" s="333"/>
      <c r="E18" s="453"/>
      <c r="F18" s="453"/>
      <c r="G18" s="453">
        <v>2</v>
      </c>
      <c r="H18" s="453"/>
      <c r="I18" s="333">
        <v>2</v>
      </c>
      <c r="J18" s="346"/>
      <c r="K18" s="334"/>
      <c r="L18" s="334"/>
      <c r="N18" s="351"/>
      <c r="O18" s="351"/>
      <c r="P18" s="351"/>
      <c r="Q18" s="351"/>
    </row>
    <row r="19" spans="1:17" ht="15.6" x14ac:dyDescent="0.25">
      <c r="A19" s="890"/>
      <c r="B19" s="343" t="s">
        <v>469</v>
      </c>
      <c r="C19" s="333"/>
      <c r="D19" s="333"/>
      <c r="E19" s="453">
        <v>1</v>
      </c>
      <c r="F19" s="453"/>
      <c r="G19" s="453"/>
      <c r="H19" s="453"/>
      <c r="I19" s="333"/>
      <c r="J19" s="346"/>
      <c r="K19" s="334"/>
      <c r="L19" s="334"/>
      <c r="N19" s="351"/>
      <c r="O19" s="351"/>
      <c r="P19" s="351"/>
      <c r="Q19" s="351"/>
    </row>
    <row r="20" spans="1:17" ht="16.2" x14ac:dyDescent="0.25">
      <c r="A20" s="891" t="s">
        <v>470</v>
      </c>
      <c r="B20" s="892"/>
      <c r="C20" s="893">
        <v>8</v>
      </c>
      <c r="D20" s="894"/>
      <c r="E20" s="893">
        <v>12</v>
      </c>
      <c r="F20" s="894"/>
      <c r="G20" s="893">
        <v>6</v>
      </c>
      <c r="H20" s="894"/>
      <c r="I20" s="893">
        <v>9</v>
      </c>
      <c r="J20" s="894"/>
      <c r="K20" s="345">
        <v>31</v>
      </c>
      <c r="L20" s="345"/>
      <c r="N20" s="359"/>
      <c r="O20" s="359"/>
      <c r="P20" s="359"/>
      <c r="Q20" s="359"/>
    </row>
    <row r="21" spans="1:17" ht="45" customHeight="1" x14ac:dyDescent="0.25">
      <c r="A21" s="883" t="s">
        <v>569</v>
      </c>
      <c r="B21" s="884"/>
      <c r="C21" s="885">
        <v>0</v>
      </c>
      <c r="D21" s="886"/>
      <c r="E21" s="885">
        <v>0</v>
      </c>
      <c r="F21" s="886"/>
      <c r="G21" s="885">
        <v>5</v>
      </c>
      <c r="H21" s="886"/>
      <c r="I21" s="885">
        <v>3</v>
      </c>
      <c r="J21" s="886"/>
      <c r="K21" s="345"/>
      <c r="L21" s="345"/>
      <c r="N21" s="359"/>
      <c r="O21" s="359"/>
      <c r="P21" s="359"/>
      <c r="Q21" s="359"/>
    </row>
    <row r="22" spans="1:17" ht="15.6" x14ac:dyDescent="0.25">
      <c r="A22" s="333" t="s">
        <v>404</v>
      </c>
      <c r="B22" s="343" t="s">
        <v>263</v>
      </c>
      <c r="C22" s="342"/>
      <c r="D22" s="338"/>
      <c r="E22" s="455"/>
      <c r="F22" s="454"/>
      <c r="G22" s="454"/>
      <c r="H22" s="454"/>
      <c r="I22" s="338"/>
      <c r="J22" s="338"/>
      <c r="K22" s="337">
        <v>0.5</v>
      </c>
      <c r="L22" s="337"/>
      <c r="N22" s="353"/>
      <c r="O22" s="353"/>
      <c r="P22" s="353"/>
      <c r="Q22" s="353"/>
    </row>
    <row r="23" spans="1:17" ht="15.6" x14ac:dyDescent="0.25">
      <c r="A23" s="333" t="s">
        <v>405</v>
      </c>
      <c r="B23" s="343" t="s">
        <v>265</v>
      </c>
      <c r="C23" s="338"/>
      <c r="D23" s="338"/>
      <c r="E23" s="454"/>
      <c r="F23" s="454"/>
      <c r="G23" s="454"/>
      <c r="H23" s="454"/>
      <c r="I23" s="338"/>
      <c r="J23" s="338"/>
      <c r="K23" s="337">
        <v>2</v>
      </c>
      <c r="L23" s="337"/>
      <c r="N23" s="353"/>
      <c r="O23" s="353"/>
      <c r="P23" s="353"/>
      <c r="Q23" s="353"/>
    </row>
    <row r="24" spans="1:17" ht="15.6" x14ac:dyDescent="0.25">
      <c r="A24" s="927" t="s">
        <v>443</v>
      </c>
      <c r="B24" s="343" t="s">
        <v>444</v>
      </c>
      <c r="C24" s="338">
        <v>1</v>
      </c>
      <c r="D24" s="338"/>
      <c r="E24" s="454">
        <v>1</v>
      </c>
      <c r="F24" s="454"/>
      <c r="G24" s="454"/>
      <c r="H24" s="454"/>
      <c r="I24" s="338"/>
      <c r="J24" s="338"/>
      <c r="K24" s="337">
        <v>1</v>
      </c>
      <c r="L24" s="341"/>
      <c r="N24" s="354"/>
      <c r="O24" s="355"/>
      <c r="P24" s="353"/>
      <c r="Q24" s="356"/>
    </row>
    <row r="25" spans="1:17" ht="15.6" x14ac:dyDescent="0.25">
      <c r="A25" s="927"/>
      <c r="B25" s="343" t="s">
        <v>445</v>
      </c>
      <c r="C25" s="338"/>
      <c r="D25" s="338">
        <v>1</v>
      </c>
      <c r="E25" s="454"/>
      <c r="F25" s="454">
        <v>1</v>
      </c>
      <c r="G25" s="454"/>
      <c r="H25" s="507">
        <v>1</v>
      </c>
      <c r="I25" s="338"/>
      <c r="J25" s="338">
        <v>1</v>
      </c>
      <c r="K25" s="472"/>
      <c r="L25" s="499">
        <v>1</v>
      </c>
      <c r="N25" s="353"/>
      <c r="O25" s="355"/>
      <c r="P25" s="353"/>
      <c r="Q25" s="356"/>
    </row>
    <row r="26" spans="1:17" ht="15.6" x14ac:dyDescent="0.25">
      <c r="A26" s="927" t="s">
        <v>446</v>
      </c>
      <c r="B26" s="343" t="s">
        <v>447</v>
      </c>
      <c r="C26" s="338">
        <v>1</v>
      </c>
      <c r="D26" s="338"/>
      <c r="E26" s="454">
        <v>1</v>
      </c>
      <c r="F26" s="454"/>
      <c r="G26" s="454"/>
      <c r="H26" s="454"/>
      <c r="I26" s="342"/>
      <c r="J26" s="338"/>
      <c r="K26" s="344">
        <v>1.5</v>
      </c>
      <c r="L26" s="337"/>
      <c r="N26" s="357"/>
      <c r="O26" s="353"/>
      <c r="P26" s="357"/>
      <c r="Q26" s="353"/>
    </row>
    <row r="27" spans="1:17" ht="15.6" x14ac:dyDescent="0.25">
      <c r="A27" s="927"/>
      <c r="B27" s="343" t="s">
        <v>448</v>
      </c>
      <c r="C27" s="338"/>
      <c r="D27" s="338">
        <v>1</v>
      </c>
      <c r="E27" s="454"/>
      <c r="F27" s="454">
        <v>1</v>
      </c>
      <c r="G27" s="454"/>
      <c r="H27" s="454"/>
      <c r="I27" s="338"/>
      <c r="J27" s="342">
        <v>0.5</v>
      </c>
      <c r="K27" s="341"/>
      <c r="L27" s="337"/>
      <c r="N27" s="355"/>
      <c r="O27" s="353"/>
      <c r="P27" s="355"/>
      <c r="Q27" s="353"/>
    </row>
    <row r="28" spans="1:17" ht="15.6" x14ac:dyDescent="0.25">
      <c r="A28" s="498" t="s">
        <v>449</v>
      </c>
      <c r="B28" s="339" t="s">
        <v>555</v>
      </c>
      <c r="C28" s="338"/>
      <c r="D28" s="338"/>
      <c r="E28" s="454">
        <v>1</v>
      </c>
      <c r="F28" s="454"/>
      <c r="G28" s="454"/>
      <c r="H28" s="454"/>
      <c r="I28" s="338"/>
      <c r="J28" s="337"/>
      <c r="K28" s="336"/>
      <c r="L28" s="336"/>
      <c r="N28" s="358"/>
      <c r="O28" s="358"/>
      <c r="P28" s="358"/>
      <c r="Q28" s="358"/>
    </row>
    <row r="29" spans="1:17" s="504" customFormat="1" ht="15.6" x14ac:dyDescent="0.25">
      <c r="A29" s="500" t="s">
        <v>452</v>
      </c>
      <c r="B29" s="501" t="s">
        <v>453</v>
      </c>
      <c r="C29" s="502"/>
      <c r="D29" s="502"/>
      <c r="E29" s="502"/>
      <c r="F29" s="502"/>
      <c r="G29" s="508">
        <v>2</v>
      </c>
      <c r="H29" s="502"/>
      <c r="I29" s="502"/>
      <c r="J29" s="503"/>
      <c r="K29" s="503"/>
      <c r="L29" s="503"/>
      <c r="N29" s="505"/>
      <c r="O29" s="505"/>
      <c r="P29" s="505"/>
      <c r="Q29" s="505"/>
    </row>
    <row r="30" spans="1:17" s="504" customFormat="1" ht="15.6" x14ac:dyDescent="0.25">
      <c r="A30" s="928" t="s">
        <v>454</v>
      </c>
      <c r="B30" s="501" t="s">
        <v>455</v>
      </c>
      <c r="C30" s="502"/>
      <c r="D30" s="502"/>
      <c r="E30" s="502"/>
      <c r="F30" s="502"/>
      <c r="G30" s="502">
        <v>1</v>
      </c>
      <c r="H30" s="502"/>
      <c r="I30" s="502"/>
      <c r="J30" s="503"/>
      <c r="K30" s="503"/>
      <c r="L30" s="503"/>
      <c r="N30" s="505"/>
      <c r="O30" s="505"/>
      <c r="P30" s="505"/>
      <c r="Q30" s="505"/>
    </row>
    <row r="31" spans="1:17" s="504" customFormat="1" ht="15.6" x14ac:dyDescent="0.25">
      <c r="A31" s="928"/>
      <c r="B31" s="501" t="s">
        <v>556</v>
      </c>
      <c r="C31" s="502"/>
      <c r="D31" s="502"/>
      <c r="E31" s="502"/>
      <c r="F31" s="502"/>
      <c r="G31" s="502"/>
      <c r="H31" s="502">
        <v>2</v>
      </c>
      <c r="I31" s="502"/>
      <c r="J31" s="503"/>
      <c r="K31" s="503"/>
      <c r="L31" s="503"/>
      <c r="N31" s="505"/>
      <c r="O31" s="505"/>
      <c r="P31" s="505"/>
      <c r="Q31" s="505"/>
    </row>
    <row r="32" spans="1:17" s="504" customFormat="1" ht="16.5" customHeight="1" x14ac:dyDescent="0.25">
      <c r="A32" s="928" t="s">
        <v>457</v>
      </c>
      <c r="B32" s="501" t="s">
        <v>152</v>
      </c>
      <c r="C32" s="502"/>
      <c r="D32" s="502"/>
      <c r="E32" s="502"/>
      <c r="F32" s="502"/>
      <c r="G32" s="502"/>
      <c r="H32" s="502"/>
      <c r="I32" s="502">
        <v>1</v>
      </c>
      <c r="J32" s="503"/>
      <c r="K32" s="503"/>
      <c r="L32" s="503"/>
      <c r="N32" s="505"/>
      <c r="O32" s="505"/>
      <c r="P32" s="505"/>
      <c r="Q32" s="505"/>
    </row>
    <row r="33" spans="1:17" s="504" customFormat="1" ht="15.6" x14ac:dyDescent="0.25">
      <c r="A33" s="928"/>
      <c r="B33" s="501" t="s">
        <v>557</v>
      </c>
      <c r="C33" s="502"/>
      <c r="D33" s="502"/>
      <c r="E33" s="502"/>
      <c r="F33" s="502"/>
      <c r="G33" s="502"/>
      <c r="H33" s="502"/>
      <c r="I33" s="502"/>
      <c r="J33" s="503">
        <v>2</v>
      </c>
      <c r="K33" s="503"/>
      <c r="L33" s="503"/>
      <c r="N33" s="505"/>
      <c r="O33" s="505"/>
      <c r="P33" s="505"/>
      <c r="Q33" s="505"/>
    </row>
    <row r="34" spans="1:17" ht="15.6" x14ac:dyDescent="0.25">
      <c r="A34" s="927" t="s">
        <v>458</v>
      </c>
      <c r="B34" s="339" t="s">
        <v>280</v>
      </c>
      <c r="C34" s="338">
        <v>1</v>
      </c>
      <c r="D34" s="338"/>
      <c r="E34" s="454">
        <v>2</v>
      </c>
      <c r="F34" s="454"/>
      <c r="G34" s="454">
        <v>1</v>
      </c>
      <c r="H34" s="454"/>
      <c r="I34" s="338">
        <v>0.5</v>
      </c>
      <c r="J34" s="337"/>
      <c r="K34" s="336">
        <v>1.5</v>
      </c>
      <c r="L34" s="336"/>
      <c r="N34" s="358"/>
      <c r="O34" s="358"/>
      <c r="P34" s="358"/>
      <c r="Q34" s="358"/>
    </row>
    <row r="35" spans="1:17" ht="15.6" x14ac:dyDescent="0.25">
      <c r="A35" s="927"/>
      <c r="B35" s="339" t="s">
        <v>433</v>
      </c>
      <c r="C35" s="338"/>
      <c r="D35" s="338">
        <v>2</v>
      </c>
      <c r="E35" s="454"/>
      <c r="F35" s="454">
        <v>1</v>
      </c>
      <c r="G35" s="454"/>
      <c r="H35" s="454"/>
      <c r="I35" s="338"/>
      <c r="J35" s="337"/>
      <c r="K35" s="336"/>
      <c r="L35" s="336">
        <v>9</v>
      </c>
      <c r="N35" s="358"/>
      <c r="O35" s="352"/>
      <c r="P35" s="358"/>
      <c r="Q35" s="352"/>
    </row>
    <row r="36" spans="1:17" ht="15.6" x14ac:dyDescent="0.25">
      <c r="A36" s="927" t="s">
        <v>459</v>
      </c>
      <c r="B36" s="339" t="s">
        <v>558</v>
      </c>
      <c r="C36" s="338"/>
      <c r="D36" s="338"/>
      <c r="E36" s="454">
        <v>1</v>
      </c>
      <c r="F36" s="454"/>
      <c r="G36" s="454"/>
      <c r="H36" s="454"/>
      <c r="I36" s="338">
        <v>1</v>
      </c>
      <c r="J36" s="337"/>
      <c r="K36" s="336">
        <v>1</v>
      </c>
      <c r="L36" s="336"/>
      <c r="N36" s="358"/>
      <c r="O36" s="358"/>
      <c r="P36" s="358"/>
      <c r="Q36" s="358"/>
    </row>
    <row r="37" spans="1:17" ht="15.6" x14ac:dyDescent="0.25">
      <c r="A37" s="927"/>
      <c r="B37" s="339" t="s">
        <v>559</v>
      </c>
      <c r="C37" s="338"/>
      <c r="D37" s="338"/>
      <c r="E37" s="454"/>
      <c r="F37" s="454"/>
      <c r="G37" s="507">
        <v>1</v>
      </c>
      <c r="H37" s="507"/>
      <c r="I37" s="474">
        <v>1</v>
      </c>
      <c r="J37" s="472"/>
      <c r="K37" s="336"/>
      <c r="L37" s="336"/>
      <c r="N37" s="358"/>
      <c r="O37" s="358"/>
      <c r="P37" s="358"/>
      <c r="Q37" s="358"/>
    </row>
    <row r="38" spans="1:17" ht="15.6" x14ac:dyDescent="0.25">
      <c r="A38" s="927" t="s">
        <v>460</v>
      </c>
      <c r="B38" s="339" t="s">
        <v>277</v>
      </c>
      <c r="C38" s="338">
        <v>1</v>
      </c>
      <c r="D38" s="338"/>
      <c r="E38" s="454">
        <v>1</v>
      </c>
      <c r="F38" s="454"/>
      <c r="G38" s="507">
        <v>1</v>
      </c>
      <c r="H38" s="454"/>
      <c r="I38" s="338">
        <v>1</v>
      </c>
      <c r="J38" s="337"/>
      <c r="K38" s="336">
        <v>1</v>
      </c>
      <c r="L38" s="336"/>
      <c r="N38" s="352"/>
      <c r="O38" s="358"/>
      <c r="P38" s="358"/>
      <c r="Q38" s="358"/>
    </row>
    <row r="39" spans="1:17" ht="15.6" x14ac:dyDescent="0.25">
      <c r="A39" s="927"/>
      <c r="B39" s="339" t="s">
        <v>278</v>
      </c>
      <c r="C39" s="338"/>
      <c r="D39" s="474"/>
      <c r="E39" s="454"/>
      <c r="F39" s="507">
        <v>2</v>
      </c>
      <c r="G39" s="454"/>
      <c r="H39" s="507">
        <v>2</v>
      </c>
      <c r="I39" s="338"/>
      <c r="J39" s="337">
        <v>1</v>
      </c>
      <c r="K39" s="336"/>
      <c r="L39" s="336">
        <v>9.5</v>
      </c>
      <c r="N39" s="358"/>
      <c r="O39" s="352"/>
      <c r="P39" s="358"/>
      <c r="Q39" s="352"/>
    </row>
    <row r="40" spans="1:17" ht="15.6" x14ac:dyDescent="0.25">
      <c r="A40" s="498" t="s">
        <v>461</v>
      </c>
      <c r="B40" s="339" t="s">
        <v>463</v>
      </c>
      <c r="C40" s="338"/>
      <c r="D40" s="474"/>
      <c r="E40" s="454"/>
      <c r="F40" s="507"/>
      <c r="G40" s="454"/>
      <c r="H40" s="507"/>
      <c r="I40" s="338"/>
      <c r="J40" s="472">
        <v>2</v>
      </c>
      <c r="K40" s="336"/>
      <c r="L40" s="336">
        <v>2</v>
      </c>
      <c r="N40" s="358"/>
      <c r="O40" s="358"/>
      <c r="P40" s="358"/>
      <c r="Q40" s="358"/>
    </row>
    <row r="41" spans="1:17" ht="23.25" customHeight="1" x14ac:dyDescent="0.25">
      <c r="A41" s="498" t="s">
        <v>464</v>
      </c>
      <c r="B41" s="339" t="s">
        <v>560</v>
      </c>
      <c r="C41" s="338"/>
      <c r="D41" s="338"/>
      <c r="E41" s="454"/>
      <c r="F41" s="454"/>
      <c r="G41" s="454"/>
      <c r="H41" s="454"/>
      <c r="I41" s="338">
        <v>1</v>
      </c>
      <c r="J41" s="337"/>
      <c r="K41" s="336">
        <v>1</v>
      </c>
      <c r="L41" s="336"/>
      <c r="N41" s="358"/>
      <c r="O41" s="358"/>
      <c r="P41" s="358"/>
      <c r="Q41" s="358"/>
    </row>
    <row r="42" spans="1:17" ht="15.6" x14ac:dyDescent="0.25">
      <c r="A42" s="927" t="s">
        <v>14</v>
      </c>
      <c r="B42" s="927"/>
      <c r="C42" s="333"/>
      <c r="D42" s="333"/>
      <c r="E42" s="453"/>
      <c r="F42" s="453">
        <v>140</v>
      </c>
      <c r="G42" s="453"/>
      <c r="H42" s="453">
        <v>140</v>
      </c>
      <c r="I42" s="333"/>
      <c r="J42" s="335"/>
      <c r="K42" s="334"/>
      <c r="L42" s="334"/>
      <c r="N42" s="351"/>
      <c r="O42" s="351"/>
      <c r="P42" s="351"/>
      <c r="Q42" s="351"/>
    </row>
    <row r="43" spans="1:17" ht="15.6" x14ac:dyDescent="0.25">
      <c r="A43" s="927" t="s">
        <v>285</v>
      </c>
      <c r="B43" s="927"/>
      <c r="C43" s="333">
        <f>SUM(C7:C19)</f>
        <v>27</v>
      </c>
      <c r="D43" s="333"/>
      <c r="E43" s="453">
        <f>SUM(E7:E19)</f>
        <v>24</v>
      </c>
      <c r="F43" s="453"/>
      <c r="G43" s="453">
        <f>SUM(G7:G19)</f>
        <v>24</v>
      </c>
      <c r="H43" s="453"/>
      <c r="I43" s="333">
        <f>SUM(I7:I19)</f>
        <v>23</v>
      </c>
      <c r="J43" s="335"/>
      <c r="K43" s="332">
        <f>SUM(K7:K19)</f>
        <v>4</v>
      </c>
      <c r="L43" s="334"/>
      <c r="N43" s="464"/>
      <c r="O43" s="351"/>
      <c r="P43" s="464"/>
      <c r="Q43" s="351"/>
    </row>
    <row r="44" spans="1:17" ht="15.6" x14ac:dyDescent="0.25">
      <c r="A44" s="927" t="s">
        <v>170</v>
      </c>
      <c r="B44" s="927"/>
      <c r="C44" s="333">
        <f t="shared" ref="C44:L44" si="0">SUM(C22:C41)</f>
        <v>4</v>
      </c>
      <c r="D44" s="333">
        <f t="shared" si="0"/>
        <v>4</v>
      </c>
      <c r="E44" s="453">
        <f t="shared" si="0"/>
        <v>7</v>
      </c>
      <c r="F44" s="453">
        <f t="shared" si="0"/>
        <v>5</v>
      </c>
      <c r="G44" s="453">
        <f t="shared" si="0"/>
        <v>6</v>
      </c>
      <c r="H44" s="453">
        <f t="shared" si="0"/>
        <v>5</v>
      </c>
      <c r="I44" s="333">
        <f t="shared" si="0"/>
        <v>5.5</v>
      </c>
      <c r="J44" s="333">
        <f t="shared" si="0"/>
        <v>6.5</v>
      </c>
      <c r="K44" s="332">
        <f t="shared" si="0"/>
        <v>9.5</v>
      </c>
      <c r="L44" s="332">
        <f t="shared" si="0"/>
        <v>21.5</v>
      </c>
      <c r="N44" s="464"/>
      <c r="O44" s="464"/>
      <c r="P44" s="464"/>
      <c r="Q44" s="464"/>
    </row>
    <row r="45" spans="1:17" ht="15.6" x14ac:dyDescent="0.25">
      <c r="A45" s="909" t="s">
        <v>286</v>
      </c>
      <c r="B45" s="910"/>
      <c r="C45" s="911">
        <f>SUM(C43:D44)</f>
        <v>35</v>
      </c>
      <c r="D45" s="912"/>
      <c r="E45" s="913">
        <f>SUM(E43:F44)</f>
        <v>36</v>
      </c>
      <c r="F45" s="914"/>
      <c r="G45" s="913">
        <f>SUM(G43:H44)</f>
        <v>35</v>
      </c>
      <c r="H45" s="914"/>
      <c r="I45" s="911">
        <f>SUM(I43:J44)</f>
        <v>35</v>
      </c>
      <c r="J45" s="912"/>
      <c r="K45" s="915">
        <f>SUM(K43:L44)</f>
        <v>35</v>
      </c>
      <c r="L45" s="916"/>
      <c r="N45" s="902"/>
      <c r="O45" s="902"/>
      <c r="P45" s="902"/>
      <c r="Q45" s="902"/>
    </row>
    <row r="46" spans="1:17" ht="15.6" x14ac:dyDescent="0.25">
      <c r="A46" s="903" t="s">
        <v>287</v>
      </c>
      <c r="B46" s="903"/>
      <c r="C46" s="904">
        <f>C47-C45</f>
        <v>0</v>
      </c>
      <c r="D46" s="905"/>
      <c r="E46" s="904">
        <f>E47-E45</f>
        <v>0</v>
      </c>
      <c r="F46" s="905"/>
      <c r="G46" s="904">
        <f>G47-G45</f>
        <v>0</v>
      </c>
      <c r="H46" s="905"/>
      <c r="I46" s="904">
        <f>I47-I45</f>
        <v>0</v>
      </c>
      <c r="J46" s="905"/>
      <c r="K46" s="906">
        <f>K47-K45</f>
        <v>0</v>
      </c>
      <c r="L46" s="907"/>
      <c r="N46" s="908"/>
      <c r="O46" s="908"/>
      <c r="P46" s="908"/>
      <c r="Q46" s="908"/>
    </row>
    <row r="47" spans="1:17" ht="15.6" x14ac:dyDescent="0.25">
      <c r="A47" s="903" t="s">
        <v>288</v>
      </c>
      <c r="B47" s="903"/>
      <c r="C47" s="918">
        <v>35</v>
      </c>
      <c r="D47" s="918"/>
      <c r="E47" s="918">
        <v>36</v>
      </c>
      <c r="F47" s="918"/>
      <c r="G47" s="918">
        <v>35</v>
      </c>
      <c r="H47" s="918"/>
      <c r="I47" s="918">
        <v>35</v>
      </c>
      <c r="J47" s="918"/>
      <c r="K47" s="918">
        <v>35</v>
      </c>
      <c r="L47" s="918"/>
      <c r="N47" s="917"/>
      <c r="O47" s="917"/>
      <c r="P47" s="917"/>
      <c r="Q47" s="917"/>
    </row>
    <row r="48" spans="1:17" ht="15.6" x14ac:dyDescent="0.25">
      <c r="A48" s="920" t="s">
        <v>570</v>
      </c>
      <c r="B48" s="921"/>
      <c r="C48" s="524"/>
      <c r="D48" s="525"/>
      <c r="E48" s="525"/>
      <c r="F48" s="525"/>
      <c r="G48" s="525"/>
      <c r="H48" s="525"/>
      <c r="I48" s="525"/>
      <c r="J48" s="525"/>
      <c r="K48" s="525"/>
      <c r="L48" s="526"/>
    </row>
    <row r="49" spans="1:12" ht="15.6" x14ac:dyDescent="0.25">
      <c r="A49" s="922" t="s">
        <v>571</v>
      </c>
      <c r="B49" s="923"/>
      <c r="C49" s="527"/>
      <c r="D49" s="528"/>
      <c r="E49" s="528"/>
      <c r="F49" s="528"/>
      <c r="G49" s="528"/>
      <c r="H49" s="528"/>
      <c r="I49" s="528"/>
      <c r="J49" s="528"/>
      <c r="K49" s="528"/>
      <c r="L49" s="529"/>
    </row>
    <row r="50" spans="1:12" ht="16.2" thickBot="1" x14ac:dyDescent="0.3">
      <c r="A50" s="531"/>
      <c r="B50" s="523" t="s">
        <v>572</v>
      </c>
      <c r="C50" s="583"/>
      <c r="D50" s="583"/>
      <c r="E50" s="583"/>
      <c r="F50" s="583"/>
      <c r="G50" s="583">
        <v>2</v>
      </c>
      <c r="H50" s="583"/>
      <c r="I50" s="583">
        <v>1</v>
      </c>
      <c r="J50" s="583"/>
      <c r="K50" s="349"/>
      <c r="L50" s="349"/>
    </row>
    <row r="51" spans="1:12" ht="16.2" thickBot="1" x14ac:dyDescent="0.3">
      <c r="A51" s="532"/>
      <c r="B51" s="523" t="s">
        <v>573</v>
      </c>
      <c r="C51" s="583"/>
      <c r="D51" s="583"/>
      <c r="E51" s="583"/>
      <c r="F51" s="583"/>
      <c r="G51" s="583"/>
      <c r="H51" s="583">
        <v>3</v>
      </c>
      <c r="I51" s="583"/>
      <c r="J51" s="583">
        <v>2</v>
      </c>
      <c r="K51" s="349"/>
      <c r="L51" s="349"/>
    </row>
    <row r="54" spans="1:12" x14ac:dyDescent="0.25">
      <c r="A54" s="330" t="s">
        <v>293</v>
      </c>
    </row>
    <row r="55" spans="1:12" x14ac:dyDescent="0.25">
      <c r="A55" s="330" t="s">
        <v>294</v>
      </c>
    </row>
    <row r="56" spans="1:12" x14ac:dyDescent="0.25">
      <c r="A56" s="330" t="s">
        <v>295</v>
      </c>
    </row>
    <row r="59" spans="1:12" ht="17.399999999999999" x14ac:dyDescent="0.3">
      <c r="A59" s="331"/>
    </row>
  </sheetData>
  <mergeCells count="59">
    <mergeCell ref="B1:L1"/>
    <mergeCell ref="A3:L3"/>
    <mergeCell ref="A48:B48"/>
    <mergeCell ref="A49:B49"/>
    <mergeCell ref="A4:L4"/>
    <mergeCell ref="B2:L2"/>
    <mergeCell ref="A44:B44"/>
    <mergeCell ref="A26:A27"/>
    <mergeCell ref="A30:A31"/>
    <mergeCell ref="A32:A33"/>
    <mergeCell ref="A34:A35"/>
    <mergeCell ref="A36:A37"/>
    <mergeCell ref="A38:A39"/>
    <mergeCell ref="A42:B42"/>
    <mergeCell ref="A43:B43"/>
    <mergeCell ref="A24:A25"/>
    <mergeCell ref="N47:O47"/>
    <mergeCell ref="P47:Q47"/>
    <mergeCell ref="A47:B47"/>
    <mergeCell ref="C47:D47"/>
    <mergeCell ref="E47:F47"/>
    <mergeCell ref="G47:H47"/>
    <mergeCell ref="I47:J47"/>
    <mergeCell ref="K47:L47"/>
    <mergeCell ref="N45:O45"/>
    <mergeCell ref="P45:Q45"/>
    <mergeCell ref="A46:B46"/>
    <mergeCell ref="C46:D46"/>
    <mergeCell ref="E46:F46"/>
    <mergeCell ref="G46:H46"/>
    <mergeCell ref="I46:J46"/>
    <mergeCell ref="K46:L46"/>
    <mergeCell ref="N46:O46"/>
    <mergeCell ref="P46:Q46"/>
    <mergeCell ref="A45:B45"/>
    <mergeCell ref="C45:D45"/>
    <mergeCell ref="E45:F45"/>
    <mergeCell ref="G45:H45"/>
    <mergeCell ref="I45:J45"/>
    <mergeCell ref="K45:L45"/>
    <mergeCell ref="N5:O5"/>
    <mergeCell ref="P5:Q5"/>
    <mergeCell ref="A7:A19"/>
    <mergeCell ref="A20:B20"/>
    <mergeCell ref="C20:D20"/>
    <mergeCell ref="E20:F20"/>
    <mergeCell ref="G20:H20"/>
    <mergeCell ref="I20:J20"/>
    <mergeCell ref="A5:B6"/>
    <mergeCell ref="C5:D5"/>
    <mergeCell ref="E5:F5"/>
    <mergeCell ref="G5:H5"/>
    <mergeCell ref="I5:J5"/>
    <mergeCell ref="K5:L5"/>
    <mergeCell ref="A21:B21"/>
    <mergeCell ref="C21:D21"/>
    <mergeCell ref="E21:F21"/>
    <mergeCell ref="G21:H21"/>
    <mergeCell ref="I21:J21"/>
  </mergeCells>
  <printOptions horizontalCentered="1" verticalCentered="1"/>
  <pageMargins left="0.51181102362204722" right="0.51181102362204722" top="0.35433070866141736" bottom="0.55118110236220474" header="0.31496062992125984" footer="0.31496062992125984"/>
  <pageSetup paperSize="9" scale="64" orientation="landscape" horizontalDpi="4294967293" r:id="rId1"/>
  <headerFooter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Q60"/>
  <sheetViews>
    <sheetView workbookViewId="0">
      <selection activeCell="A7" sqref="A7:A19"/>
    </sheetView>
  </sheetViews>
  <sheetFormatPr defaultColWidth="9.109375" defaultRowHeight="13.8" x14ac:dyDescent="0.25"/>
  <cols>
    <col min="1" max="1" width="43.6640625" style="330" customWidth="1"/>
    <col min="2" max="2" width="46.88671875" style="330" customWidth="1"/>
    <col min="3" max="12" width="7.88671875" style="330" customWidth="1"/>
    <col min="13" max="16384" width="9.109375" style="330"/>
  </cols>
  <sheetData>
    <row r="1" spans="1:17" ht="17.399999999999999" x14ac:dyDescent="0.3">
      <c r="A1" s="517" t="s">
        <v>753</v>
      </c>
      <c r="B1" s="919" t="s">
        <v>589</v>
      </c>
      <c r="C1" s="919"/>
      <c r="D1" s="919"/>
      <c r="E1" s="919"/>
      <c r="F1" s="919"/>
      <c r="G1" s="919"/>
      <c r="H1" s="919"/>
      <c r="I1" s="919"/>
      <c r="J1" s="919"/>
      <c r="K1" s="919"/>
      <c r="L1" s="919"/>
    </row>
    <row r="2" spans="1:17" ht="17.399999999999999" x14ac:dyDescent="0.3">
      <c r="A2" s="517"/>
      <c r="B2" s="924" t="s">
        <v>591</v>
      </c>
      <c r="C2" s="925"/>
      <c r="D2" s="925"/>
      <c r="E2" s="925"/>
      <c r="F2" s="925"/>
      <c r="G2" s="925"/>
      <c r="H2" s="925"/>
      <c r="I2" s="925"/>
      <c r="J2" s="925"/>
      <c r="K2" s="925"/>
      <c r="L2" s="926"/>
    </row>
    <row r="3" spans="1:17" ht="17.399999999999999" x14ac:dyDescent="0.3">
      <c r="A3" s="874" t="s">
        <v>567</v>
      </c>
      <c r="B3" s="874"/>
      <c r="C3" s="874"/>
      <c r="D3" s="874"/>
      <c r="E3" s="874"/>
      <c r="F3" s="874"/>
      <c r="G3" s="874"/>
      <c r="H3" s="874"/>
      <c r="I3" s="874"/>
      <c r="J3" s="874"/>
      <c r="K3" s="874"/>
      <c r="L3" s="874"/>
    </row>
    <row r="4" spans="1:17" ht="15.6" x14ac:dyDescent="0.25">
      <c r="A4" s="929" t="s">
        <v>601</v>
      </c>
      <c r="B4" s="930"/>
      <c r="C4" s="930"/>
      <c r="D4" s="930"/>
      <c r="E4" s="930"/>
      <c r="F4" s="930"/>
      <c r="G4" s="930"/>
      <c r="H4" s="930"/>
      <c r="I4" s="930"/>
      <c r="J4" s="930"/>
      <c r="K4" s="930"/>
      <c r="L4" s="931"/>
    </row>
    <row r="5" spans="1:17" ht="15.6" x14ac:dyDescent="0.25">
      <c r="A5" s="895" t="s">
        <v>249</v>
      </c>
      <c r="B5" s="896"/>
      <c r="C5" s="899" t="s">
        <v>17</v>
      </c>
      <c r="D5" s="899"/>
      <c r="E5" s="900" t="s">
        <v>18</v>
      </c>
      <c r="F5" s="900"/>
      <c r="G5" s="900" t="s">
        <v>21</v>
      </c>
      <c r="H5" s="900"/>
      <c r="I5" s="901" t="s">
        <v>22</v>
      </c>
      <c r="J5" s="901"/>
      <c r="K5" s="875" t="s">
        <v>494</v>
      </c>
      <c r="L5" s="875"/>
      <c r="N5" s="887"/>
      <c r="O5" s="887"/>
      <c r="P5" s="887"/>
      <c r="Q5" s="887"/>
    </row>
    <row r="6" spans="1:17" ht="15.6" x14ac:dyDescent="0.25">
      <c r="A6" s="897"/>
      <c r="B6" s="898"/>
      <c r="C6" s="468" t="s">
        <v>251</v>
      </c>
      <c r="D6" s="468" t="s">
        <v>252</v>
      </c>
      <c r="E6" s="468" t="s">
        <v>251</v>
      </c>
      <c r="F6" s="468" t="s">
        <v>252</v>
      </c>
      <c r="G6" s="468" t="s">
        <v>251</v>
      </c>
      <c r="H6" s="468" t="s">
        <v>252</v>
      </c>
      <c r="I6" s="348" t="s">
        <v>251</v>
      </c>
      <c r="J6" s="348" t="s">
        <v>252</v>
      </c>
      <c r="K6" s="347" t="s">
        <v>251</v>
      </c>
      <c r="L6" s="347" t="s">
        <v>252</v>
      </c>
      <c r="N6" s="350"/>
      <c r="O6" s="350"/>
      <c r="P6" s="350"/>
      <c r="Q6" s="350"/>
    </row>
    <row r="7" spans="1:17" ht="15.6" x14ac:dyDescent="0.25">
      <c r="A7" s="888"/>
      <c r="B7" s="343" t="s">
        <v>2</v>
      </c>
      <c r="C7" s="333">
        <v>4</v>
      </c>
      <c r="D7" s="333"/>
      <c r="E7" s="333">
        <v>4</v>
      </c>
      <c r="F7" s="469"/>
      <c r="G7" s="469">
        <v>4</v>
      </c>
      <c r="H7" s="469"/>
      <c r="I7" s="453">
        <v>4</v>
      </c>
      <c r="J7" s="580"/>
      <c r="K7" s="334"/>
      <c r="L7" s="334"/>
      <c r="N7" s="591">
        <v>4</v>
      </c>
      <c r="O7" s="592"/>
      <c r="P7" s="351"/>
      <c r="Q7" s="351"/>
    </row>
    <row r="8" spans="1:17" ht="15.6" x14ac:dyDescent="0.25">
      <c r="A8" s="889"/>
      <c r="B8" s="343" t="s">
        <v>383</v>
      </c>
      <c r="C8" s="333">
        <v>4</v>
      </c>
      <c r="D8" s="333"/>
      <c r="E8" s="333">
        <v>4</v>
      </c>
      <c r="F8" s="469"/>
      <c r="G8" s="469">
        <v>4</v>
      </c>
      <c r="H8" s="469"/>
      <c r="I8" s="453">
        <v>4</v>
      </c>
      <c r="J8" s="580"/>
      <c r="K8" s="334">
        <v>4</v>
      </c>
      <c r="L8" s="334"/>
      <c r="N8" s="591">
        <v>4</v>
      </c>
      <c r="O8" s="592"/>
      <c r="P8" s="351"/>
      <c r="Q8" s="351"/>
    </row>
    <row r="9" spans="1:17" ht="15.6" x14ac:dyDescent="0.25">
      <c r="A9" s="889"/>
      <c r="B9" s="343" t="s">
        <v>19</v>
      </c>
      <c r="C9" s="333">
        <v>3</v>
      </c>
      <c r="D9" s="333"/>
      <c r="E9" s="333">
        <v>3</v>
      </c>
      <c r="F9" s="469"/>
      <c r="G9" s="469">
        <v>3</v>
      </c>
      <c r="H9" s="469"/>
      <c r="I9" s="453">
        <v>3</v>
      </c>
      <c r="J9" s="580"/>
      <c r="K9" s="334"/>
      <c r="L9" s="334"/>
      <c r="N9" s="591">
        <v>3</v>
      </c>
      <c r="O9" s="592"/>
      <c r="P9" s="351"/>
      <c r="Q9" s="351"/>
    </row>
    <row r="10" spans="1:17" ht="15.6" x14ac:dyDescent="0.25">
      <c r="A10" s="889"/>
      <c r="B10" s="150" t="s">
        <v>255</v>
      </c>
      <c r="C10" s="333">
        <v>2</v>
      </c>
      <c r="D10" s="333"/>
      <c r="E10" s="333">
        <v>2</v>
      </c>
      <c r="F10" s="469"/>
      <c r="G10" s="469">
        <v>3</v>
      </c>
      <c r="H10" s="469"/>
      <c r="I10" s="453">
        <v>3</v>
      </c>
      <c r="J10" s="580"/>
      <c r="K10" s="334"/>
      <c r="L10" s="334"/>
      <c r="N10" s="591">
        <v>3</v>
      </c>
      <c r="O10" s="592"/>
      <c r="P10" s="351"/>
      <c r="Q10" s="351"/>
    </row>
    <row r="11" spans="1:17" ht="15.6" x14ac:dyDescent="0.25">
      <c r="A11" s="889"/>
      <c r="B11" s="343" t="s">
        <v>254</v>
      </c>
      <c r="C11" s="333"/>
      <c r="D11" s="333"/>
      <c r="E11" s="333"/>
      <c r="F11" s="469"/>
      <c r="G11" s="469"/>
      <c r="H11" s="469"/>
      <c r="I11" s="453">
        <v>1</v>
      </c>
      <c r="J11" s="580"/>
      <c r="K11" s="334"/>
      <c r="L11" s="334"/>
      <c r="N11" s="591">
        <v>1</v>
      </c>
      <c r="O11" s="592"/>
      <c r="P11" s="351"/>
      <c r="Q11" s="351"/>
    </row>
    <row r="12" spans="1:17" ht="15.6" x14ac:dyDescent="0.25">
      <c r="A12" s="889"/>
      <c r="B12" s="343" t="s">
        <v>7</v>
      </c>
      <c r="C12" s="333">
        <v>2</v>
      </c>
      <c r="D12" s="333"/>
      <c r="E12" s="333">
        <v>2</v>
      </c>
      <c r="F12" s="469"/>
      <c r="G12" s="469"/>
      <c r="H12" s="469"/>
      <c r="I12" s="453"/>
      <c r="J12" s="580"/>
      <c r="K12" s="334"/>
      <c r="L12" s="334"/>
      <c r="N12" s="591"/>
      <c r="O12" s="592"/>
      <c r="P12" s="351"/>
      <c r="Q12" s="351"/>
    </row>
    <row r="13" spans="1:17" ht="15.6" x14ac:dyDescent="0.25">
      <c r="A13" s="889"/>
      <c r="B13" s="343" t="s">
        <v>26</v>
      </c>
      <c r="C13" s="333"/>
      <c r="D13" s="333"/>
      <c r="E13" s="333"/>
      <c r="F13" s="469"/>
      <c r="G13" s="469">
        <v>1</v>
      </c>
      <c r="H13" s="469"/>
      <c r="I13" s="453"/>
      <c r="J13" s="580"/>
      <c r="K13" s="334"/>
      <c r="L13" s="334"/>
      <c r="N13" s="591"/>
      <c r="O13" s="592"/>
      <c r="P13" s="351"/>
      <c r="Q13" s="351"/>
    </row>
    <row r="14" spans="1:17" ht="15.6" x14ac:dyDescent="0.25">
      <c r="A14" s="889"/>
      <c r="B14" s="150" t="s">
        <v>4</v>
      </c>
      <c r="C14" s="338">
        <v>5</v>
      </c>
      <c r="D14" s="333"/>
      <c r="E14" s="333">
        <v>5</v>
      </c>
      <c r="F14" s="469"/>
      <c r="G14" s="469">
        <v>5</v>
      </c>
      <c r="H14" s="469"/>
      <c r="I14" s="453">
        <v>5</v>
      </c>
      <c r="J14" s="580"/>
      <c r="K14" s="334"/>
      <c r="L14" s="334"/>
      <c r="N14" s="591">
        <v>5</v>
      </c>
      <c r="O14" s="592"/>
      <c r="P14" s="351"/>
      <c r="Q14" s="351"/>
    </row>
    <row r="15" spans="1:17" ht="15.6" x14ac:dyDescent="0.25">
      <c r="A15" s="889"/>
      <c r="B15" s="343" t="s">
        <v>23</v>
      </c>
      <c r="C15" s="333">
        <v>1</v>
      </c>
      <c r="D15" s="333"/>
      <c r="E15" s="333">
        <v>1</v>
      </c>
      <c r="F15" s="469"/>
      <c r="G15" s="469">
        <v>1</v>
      </c>
      <c r="H15" s="469"/>
      <c r="I15" s="453">
        <v>1</v>
      </c>
      <c r="J15" s="580"/>
      <c r="K15" s="340">
        <v>0.5</v>
      </c>
      <c r="L15" s="334"/>
      <c r="N15" s="591">
        <v>1</v>
      </c>
      <c r="O15" s="592"/>
      <c r="P15" s="352"/>
      <c r="Q15" s="352"/>
    </row>
    <row r="16" spans="1:17" ht="15.6" x14ac:dyDescent="0.25">
      <c r="A16" s="889"/>
      <c r="B16" s="343" t="s">
        <v>535</v>
      </c>
      <c r="C16" s="333">
        <v>3</v>
      </c>
      <c r="D16" s="333"/>
      <c r="E16" s="333"/>
      <c r="F16" s="469"/>
      <c r="G16" s="469"/>
      <c r="H16" s="469"/>
      <c r="I16" s="453"/>
      <c r="J16" s="580"/>
      <c r="K16" s="334"/>
      <c r="L16" s="334"/>
      <c r="N16" s="591"/>
      <c r="O16" s="592"/>
      <c r="P16" s="351"/>
      <c r="Q16" s="351"/>
    </row>
    <row r="17" spans="1:17" ht="15.6" x14ac:dyDescent="0.25">
      <c r="A17" s="889"/>
      <c r="B17" s="343" t="s">
        <v>467</v>
      </c>
      <c r="C17" s="333"/>
      <c r="D17" s="333"/>
      <c r="E17" s="333">
        <v>2</v>
      </c>
      <c r="F17" s="469"/>
      <c r="G17" s="469">
        <v>2</v>
      </c>
      <c r="H17" s="469"/>
      <c r="I17" s="453">
        <v>2</v>
      </c>
      <c r="J17" s="580"/>
      <c r="K17" s="334"/>
      <c r="L17" s="334"/>
      <c r="N17" s="591">
        <v>2</v>
      </c>
      <c r="O17" s="592"/>
      <c r="P17" s="351"/>
      <c r="Q17" s="351"/>
    </row>
    <row r="18" spans="1:17" ht="15.6" x14ac:dyDescent="0.25">
      <c r="A18" s="889"/>
      <c r="B18" s="343" t="s">
        <v>468</v>
      </c>
      <c r="C18" s="333"/>
      <c r="D18" s="333"/>
      <c r="E18" s="333"/>
      <c r="F18" s="469"/>
      <c r="G18" s="469">
        <v>2</v>
      </c>
      <c r="H18" s="469"/>
      <c r="I18" s="453">
        <v>2</v>
      </c>
      <c r="J18" s="580"/>
      <c r="K18" s="334"/>
      <c r="L18" s="334"/>
      <c r="N18" s="591">
        <v>2</v>
      </c>
      <c r="O18" s="592"/>
      <c r="P18" s="351"/>
      <c r="Q18" s="351"/>
    </row>
    <row r="19" spans="1:17" ht="15.6" x14ac:dyDescent="0.25">
      <c r="A19" s="890"/>
      <c r="B19" s="343" t="s">
        <v>469</v>
      </c>
      <c r="C19" s="333"/>
      <c r="D19" s="333"/>
      <c r="E19" s="333">
        <v>1</v>
      </c>
      <c r="F19" s="469"/>
      <c r="G19" s="469"/>
      <c r="H19" s="469"/>
      <c r="I19" s="453"/>
      <c r="J19" s="580"/>
      <c r="K19" s="334"/>
      <c r="L19" s="334"/>
      <c r="N19" s="591"/>
      <c r="O19" s="592"/>
      <c r="P19" s="351"/>
      <c r="Q19" s="351"/>
    </row>
    <row r="20" spans="1:17" ht="16.2" x14ac:dyDescent="0.25">
      <c r="A20" s="891" t="s">
        <v>470</v>
      </c>
      <c r="B20" s="892"/>
      <c r="C20" s="893">
        <v>9</v>
      </c>
      <c r="D20" s="894"/>
      <c r="E20" s="893">
        <v>7.5</v>
      </c>
      <c r="F20" s="894"/>
      <c r="G20" s="893">
        <v>6.5</v>
      </c>
      <c r="H20" s="894"/>
      <c r="I20" s="893">
        <v>6</v>
      </c>
      <c r="J20" s="894"/>
      <c r="K20" s="345">
        <v>31</v>
      </c>
      <c r="L20" s="345"/>
      <c r="N20" s="893">
        <v>6</v>
      </c>
      <c r="O20" s="894"/>
      <c r="P20" s="359"/>
      <c r="Q20" s="359"/>
    </row>
    <row r="21" spans="1:17" ht="52.5" customHeight="1" x14ac:dyDescent="0.25">
      <c r="A21" s="883" t="s">
        <v>569</v>
      </c>
      <c r="B21" s="884"/>
      <c r="C21" s="885">
        <v>2</v>
      </c>
      <c r="D21" s="886"/>
      <c r="E21" s="885">
        <v>4.5</v>
      </c>
      <c r="F21" s="886"/>
      <c r="G21" s="885">
        <v>3.5</v>
      </c>
      <c r="H21" s="886"/>
      <c r="I21" s="885">
        <v>4</v>
      </c>
      <c r="J21" s="886"/>
      <c r="K21" s="582"/>
      <c r="L21" s="582"/>
      <c r="N21" s="885">
        <v>4</v>
      </c>
      <c r="O21" s="886"/>
      <c r="P21" s="359"/>
      <c r="Q21" s="359"/>
    </row>
    <row r="22" spans="1:17" ht="15.6" x14ac:dyDescent="0.25">
      <c r="A22" s="333" t="s">
        <v>404</v>
      </c>
      <c r="B22" s="343" t="s">
        <v>263</v>
      </c>
      <c r="C22" s="342"/>
      <c r="D22" s="338"/>
      <c r="E22" s="338"/>
      <c r="F22" s="338"/>
      <c r="G22" s="470"/>
      <c r="H22" s="470"/>
      <c r="I22" s="454"/>
      <c r="J22" s="454"/>
      <c r="K22" s="337">
        <v>0.5</v>
      </c>
      <c r="L22" s="337"/>
      <c r="N22" s="593"/>
      <c r="O22" s="593"/>
      <c r="P22" s="353"/>
      <c r="Q22" s="353"/>
    </row>
    <row r="23" spans="1:17" ht="15.6" x14ac:dyDescent="0.25">
      <c r="A23" s="333" t="s">
        <v>405</v>
      </c>
      <c r="B23" s="343" t="s">
        <v>265</v>
      </c>
      <c r="C23" s="338"/>
      <c r="D23" s="338"/>
      <c r="E23" s="338"/>
      <c r="F23" s="338"/>
      <c r="G23" s="470"/>
      <c r="H23" s="470"/>
      <c r="I23" s="454"/>
      <c r="J23" s="454"/>
      <c r="K23" s="337">
        <v>2</v>
      </c>
      <c r="L23" s="337"/>
      <c r="N23" s="593"/>
      <c r="O23" s="593"/>
      <c r="P23" s="353"/>
      <c r="Q23" s="353"/>
    </row>
    <row r="24" spans="1:17" ht="15.6" x14ac:dyDescent="0.25">
      <c r="A24" s="927" t="s">
        <v>443</v>
      </c>
      <c r="B24" s="343" t="s">
        <v>444</v>
      </c>
      <c r="C24" s="474">
        <v>1</v>
      </c>
      <c r="D24" s="338"/>
      <c r="E24" s="474">
        <v>0.5</v>
      </c>
      <c r="F24" s="338"/>
      <c r="G24" s="506"/>
      <c r="H24" s="470"/>
      <c r="I24" s="454"/>
      <c r="J24" s="454"/>
      <c r="K24" s="337"/>
      <c r="L24" s="341"/>
      <c r="N24" s="593"/>
      <c r="O24" s="593"/>
      <c r="P24" s="353"/>
      <c r="Q24" s="356"/>
    </row>
    <row r="25" spans="1:17" ht="15.6" x14ac:dyDescent="0.25">
      <c r="A25" s="927"/>
      <c r="B25" s="343" t="s">
        <v>445</v>
      </c>
      <c r="C25" s="338"/>
      <c r="D25" s="474">
        <v>1</v>
      </c>
      <c r="E25" s="338"/>
      <c r="F25" s="338">
        <v>0</v>
      </c>
      <c r="G25" s="470"/>
      <c r="H25" s="470"/>
      <c r="I25" s="454"/>
      <c r="J25" s="454"/>
      <c r="K25" s="472"/>
      <c r="L25" s="473"/>
      <c r="N25" s="593"/>
      <c r="O25" s="593">
        <v>1</v>
      </c>
      <c r="P25" s="353"/>
      <c r="Q25" s="356"/>
    </row>
    <row r="26" spans="1:17" ht="15.6" x14ac:dyDescent="0.25">
      <c r="A26" s="927" t="s">
        <v>446</v>
      </c>
      <c r="B26" s="343" t="s">
        <v>447</v>
      </c>
      <c r="C26" s="338">
        <v>1.5</v>
      </c>
      <c r="D26" s="338"/>
      <c r="E26" s="338">
        <v>0.5</v>
      </c>
      <c r="F26" s="338"/>
      <c r="G26" s="470"/>
      <c r="H26" s="470"/>
      <c r="I26" s="455"/>
      <c r="J26" s="454"/>
      <c r="K26" s="344"/>
      <c r="L26" s="337"/>
      <c r="N26" s="594"/>
      <c r="O26" s="593"/>
      <c r="P26" s="357"/>
      <c r="Q26" s="353"/>
    </row>
    <row r="27" spans="1:17" ht="15.6" x14ac:dyDescent="0.25">
      <c r="A27" s="927"/>
      <c r="B27" s="343" t="s">
        <v>448</v>
      </c>
      <c r="C27" s="338"/>
      <c r="D27" s="338">
        <v>1</v>
      </c>
      <c r="E27" s="338"/>
      <c r="F27" s="338">
        <v>1</v>
      </c>
      <c r="G27" s="470"/>
      <c r="H27" s="470"/>
      <c r="I27" s="454"/>
      <c r="J27" s="455"/>
      <c r="K27" s="341"/>
      <c r="L27" s="337"/>
      <c r="N27" s="593"/>
      <c r="O27" s="594"/>
      <c r="P27" s="355"/>
      <c r="Q27" s="353"/>
    </row>
    <row r="28" spans="1:17" ht="15.6" x14ac:dyDescent="0.25">
      <c r="A28" s="927" t="s">
        <v>449</v>
      </c>
      <c r="B28" s="339" t="s">
        <v>450</v>
      </c>
      <c r="C28" s="338">
        <v>0.5</v>
      </c>
      <c r="D28" s="338"/>
      <c r="E28" s="338"/>
      <c r="F28" s="338"/>
      <c r="G28" s="470"/>
      <c r="H28" s="470"/>
      <c r="I28" s="454"/>
      <c r="J28" s="581"/>
      <c r="K28" s="336"/>
      <c r="L28" s="336"/>
      <c r="N28" s="593"/>
      <c r="O28" s="595"/>
      <c r="P28" s="358"/>
      <c r="Q28" s="358"/>
    </row>
    <row r="29" spans="1:17" ht="15.6" x14ac:dyDescent="0.25">
      <c r="A29" s="927"/>
      <c r="B29" s="339" t="s">
        <v>451</v>
      </c>
      <c r="C29" s="338"/>
      <c r="D29" s="338"/>
      <c r="E29" s="338">
        <v>0.5</v>
      </c>
      <c r="F29" s="338"/>
      <c r="G29" s="470"/>
      <c r="H29" s="470"/>
      <c r="I29" s="454"/>
      <c r="J29" s="581"/>
      <c r="K29" s="336"/>
      <c r="L29" s="336"/>
      <c r="N29" s="593"/>
      <c r="O29" s="595"/>
      <c r="P29" s="358"/>
      <c r="Q29" s="358"/>
    </row>
    <row r="30" spans="1:17" ht="15.6" x14ac:dyDescent="0.25">
      <c r="A30" s="519" t="s">
        <v>452</v>
      </c>
      <c r="B30" s="520" t="s">
        <v>453</v>
      </c>
      <c r="C30" s="521"/>
      <c r="D30" s="521"/>
      <c r="E30" s="521"/>
      <c r="F30" s="521"/>
      <c r="G30" s="521"/>
      <c r="H30" s="521"/>
      <c r="I30" s="521">
        <v>1</v>
      </c>
      <c r="J30" s="522"/>
      <c r="K30" s="522"/>
      <c r="L30" s="522"/>
      <c r="N30" s="521">
        <v>1</v>
      </c>
      <c r="O30" s="522"/>
      <c r="P30" s="358"/>
      <c r="Q30" s="358"/>
    </row>
    <row r="31" spans="1:17" ht="15.6" x14ac:dyDescent="0.25">
      <c r="A31" s="932" t="s">
        <v>454</v>
      </c>
      <c r="B31" s="520" t="s">
        <v>455</v>
      </c>
      <c r="C31" s="521">
        <v>0.5</v>
      </c>
      <c r="D31" s="521"/>
      <c r="E31" s="521">
        <v>1</v>
      </c>
      <c r="F31" s="521"/>
      <c r="G31" s="521"/>
      <c r="H31" s="521"/>
      <c r="I31" s="521"/>
      <c r="J31" s="522"/>
      <c r="K31" s="522"/>
      <c r="L31" s="522"/>
      <c r="N31" s="521"/>
      <c r="O31" s="522"/>
      <c r="P31" s="358"/>
      <c r="Q31" s="358"/>
    </row>
    <row r="32" spans="1:17" ht="15.6" x14ac:dyDescent="0.25">
      <c r="A32" s="932"/>
      <c r="B32" s="520" t="s">
        <v>456</v>
      </c>
      <c r="C32" s="521"/>
      <c r="D32" s="521">
        <v>1.5</v>
      </c>
      <c r="E32" s="521"/>
      <c r="F32" s="521">
        <v>3.5</v>
      </c>
      <c r="G32" s="521"/>
      <c r="H32" s="521"/>
      <c r="I32" s="521"/>
      <c r="J32" s="522"/>
      <c r="K32" s="522"/>
      <c r="L32" s="522"/>
      <c r="N32" s="521"/>
      <c r="O32" s="522"/>
      <c r="P32" s="358"/>
      <c r="Q32" s="358"/>
    </row>
    <row r="33" spans="1:17" ht="16.5" customHeight="1" x14ac:dyDescent="0.25">
      <c r="A33" s="932" t="s">
        <v>457</v>
      </c>
      <c r="B33" s="520" t="s">
        <v>152</v>
      </c>
      <c r="C33" s="521"/>
      <c r="D33" s="521"/>
      <c r="E33" s="521"/>
      <c r="F33" s="521"/>
      <c r="G33" s="521">
        <v>0.5</v>
      </c>
      <c r="H33" s="521"/>
      <c r="I33" s="521">
        <v>1</v>
      </c>
      <c r="J33" s="522"/>
      <c r="K33" s="522"/>
      <c r="L33" s="522"/>
      <c r="N33" s="521">
        <v>1</v>
      </c>
      <c r="O33" s="522"/>
      <c r="P33" s="358"/>
      <c r="Q33" s="358"/>
    </row>
    <row r="34" spans="1:17" ht="15.6" x14ac:dyDescent="0.25">
      <c r="A34" s="932"/>
      <c r="B34" s="520" t="s">
        <v>424</v>
      </c>
      <c r="C34" s="521"/>
      <c r="D34" s="521"/>
      <c r="E34" s="521"/>
      <c r="F34" s="521"/>
      <c r="G34" s="521"/>
      <c r="H34" s="521">
        <v>3</v>
      </c>
      <c r="I34" s="521"/>
      <c r="J34" s="522">
        <v>2</v>
      </c>
      <c r="K34" s="522"/>
      <c r="L34" s="522"/>
      <c r="N34" s="521"/>
      <c r="O34" s="522">
        <v>2</v>
      </c>
      <c r="P34" s="358"/>
      <c r="Q34" s="358"/>
    </row>
    <row r="35" spans="1:17" ht="15.6" x14ac:dyDescent="0.25">
      <c r="A35" s="927" t="s">
        <v>458</v>
      </c>
      <c r="B35" s="339" t="s">
        <v>280</v>
      </c>
      <c r="C35" s="338">
        <v>1</v>
      </c>
      <c r="D35" s="338"/>
      <c r="E35" s="338">
        <v>0.5</v>
      </c>
      <c r="F35" s="338"/>
      <c r="G35" s="470"/>
      <c r="H35" s="470"/>
      <c r="I35" s="454"/>
      <c r="J35" s="581"/>
      <c r="K35" s="336">
        <v>4</v>
      </c>
      <c r="L35" s="336"/>
      <c r="N35" s="593"/>
      <c r="O35" s="595"/>
      <c r="P35" s="358"/>
      <c r="Q35" s="358"/>
    </row>
    <row r="36" spans="1:17" ht="15.6" x14ac:dyDescent="0.25">
      <c r="A36" s="927"/>
      <c r="B36" s="339" t="s">
        <v>433</v>
      </c>
      <c r="C36" s="338"/>
      <c r="D36" s="474">
        <v>1</v>
      </c>
      <c r="E36" s="338"/>
      <c r="F36" s="474">
        <v>2.5</v>
      </c>
      <c r="G36" s="470"/>
      <c r="H36" s="470">
        <v>2</v>
      </c>
      <c r="I36" s="454"/>
      <c r="J36" s="581">
        <v>2.5</v>
      </c>
      <c r="K36" s="336"/>
      <c r="L36" s="336">
        <v>2</v>
      </c>
      <c r="N36" s="593"/>
      <c r="O36" s="595"/>
      <c r="P36" s="358"/>
      <c r="Q36" s="352"/>
    </row>
    <row r="37" spans="1:17" ht="15.6" x14ac:dyDescent="0.25">
      <c r="A37" s="927" t="s">
        <v>459</v>
      </c>
      <c r="B37" s="339" t="s">
        <v>270</v>
      </c>
      <c r="C37" s="338"/>
      <c r="D37" s="338"/>
      <c r="E37" s="338"/>
      <c r="F37" s="338"/>
      <c r="G37" s="506"/>
      <c r="H37" s="470"/>
      <c r="I37" s="454"/>
      <c r="J37" s="581">
        <v>1</v>
      </c>
      <c r="K37" s="336"/>
      <c r="L37" s="336">
        <v>2</v>
      </c>
      <c r="N37" s="593"/>
      <c r="O37" s="595">
        <v>1</v>
      </c>
      <c r="P37" s="358"/>
      <c r="Q37" s="358"/>
    </row>
    <row r="38" spans="1:17" ht="15.6" x14ac:dyDescent="0.25">
      <c r="A38" s="927"/>
      <c r="B38" s="339" t="s">
        <v>271</v>
      </c>
      <c r="C38" s="338"/>
      <c r="D38" s="338"/>
      <c r="E38" s="338"/>
      <c r="F38" s="338"/>
      <c r="G38" s="470"/>
      <c r="H38" s="470"/>
      <c r="I38" s="454"/>
      <c r="J38" s="581">
        <v>1</v>
      </c>
      <c r="K38" s="336"/>
      <c r="L38" s="336">
        <v>3</v>
      </c>
      <c r="N38" s="593"/>
      <c r="O38" s="595">
        <v>1</v>
      </c>
      <c r="P38" s="358"/>
      <c r="Q38" s="358"/>
    </row>
    <row r="39" spans="1:17" ht="15.6" x14ac:dyDescent="0.25">
      <c r="A39" s="927"/>
      <c r="B39" s="339" t="s">
        <v>272</v>
      </c>
      <c r="C39" s="338"/>
      <c r="D39" s="338"/>
      <c r="E39" s="338"/>
      <c r="F39" s="338"/>
      <c r="G39" s="470"/>
      <c r="H39" s="470"/>
      <c r="I39" s="454"/>
      <c r="J39" s="581"/>
      <c r="K39" s="336"/>
      <c r="L39" s="336">
        <v>1</v>
      </c>
      <c r="N39" s="593"/>
      <c r="O39" s="595"/>
      <c r="P39" s="358"/>
      <c r="Q39" s="358"/>
    </row>
    <row r="40" spans="1:17" ht="15.6" x14ac:dyDescent="0.25">
      <c r="A40" s="927" t="s">
        <v>460</v>
      </c>
      <c r="B40" s="339" t="s">
        <v>277</v>
      </c>
      <c r="C40" s="474">
        <v>1</v>
      </c>
      <c r="D40" s="338"/>
      <c r="E40" s="338">
        <v>0</v>
      </c>
      <c r="F40" s="338"/>
      <c r="G40" s="470"/>
      <c r="H40" s="470"/>
      <c r="I40" s="454">
        <v>0.5</v>
      </c>
      <c r="J40" s="581"/>
      <c r="K40" s="336">
        <v>3</v>
      </c>
      <c r="L40" s="336"/>
      <c r="N40" s="593">
        <v>0.5</v>
      </c>
      <c r="O40" s="595"/>
      <c r="P40" s="358"/>
      <c r="Q40" s="358"/>
    </row>
    <row r="41" spans="1:17" ht="15.6" x14ac:dyDescent="0.25">
      <c r="A41" s="927"/>
      <c r="B41" s="339" t="s">
        <v>278</v>
      </c>
      <c r="C41" s="338"/>
      <c r="D41" s="338">
        <v>1</v>
      </c>
      <c r="E41" s="338"/>
      <c r="F41" s="338">
        <v>2</v>
      </c>
      <c r="G41" s="470"/>
      <c r="H41" s="470">
        <v>1</v>
      </c>
      <c r="I41" s="454"/>
      <c r="J41" s="581"/>
      <c r="K41" s="336"/>
      <c r="L41" s="336">
        <v>10</v>
      </c>
      <c r="N41" s="593"/>
      <c r="O41" s="595"/>
      <c r="P41" s="358"/>
      <c r="Q41" s="352"/>
    </row>
    <row r="42" spans="1:17" ht="15.6" x14ac:dyDescent="0.25">
      <c r="A42" s="927" t="s">
        <v>461</v>
      </c>
      <c r="B42" s="339" t="s">
        <v>462</v>
      </c>
      <c r="C42" s="338"/>
      <c r="D42" s="338"/>
      <c r="E42" s="338"/>
      <c r="F42" s="338"/>
      <c r="G42" s="470">
        <v>1</v>
      </c>
      <c r="H42" s="470"/>
      <c r="I42" s="454">
        <v>1</v>
      </c>
      <c r="J42" s="581"/>
      <c r="K42" s="336">
        <v>1.5</v>
      </c>
      <c r="L42" s="336"/>
      <c r="N42" s="593">
        <v>1</v>
      </c>
      <c r="O42" s="595"/>
      <c r="P42" s="358"/>
      <c r="Q42" s="358"/>
    </row>
    <row r="43" spans="1:17" ht="15.6" x14ac:dyDescent="0.25">
      <c r="A43" s="927"/>
      <c r="B43" s="339" t="s">
        <v>463</v>
      </c>
      <c r="C43" s="338"/>
      <c r="D43" s="338"/>
      <c r="E43" s="338"/>
      <c r="F43" s="338"/>
      <c r="G43" s="470"/>
      <c r="H43" s="470">
        <v>0</v>
      </c>
      <c r="I43" s="454"/>
      <c r="J43" s="581">
        <v>0</v>
      </c>
      <c r="K43" s="336"/>
      <c r="L43" s="336">
        <v>0</v>
      </c>
      <c r="N43" s="593"/>
      <c r="O43" s="595">
        <v>1.5</v>
      </c>
      <c r="P43" s="358"/>
      <c r="Q43" s="358"/>
    </row>
    <row r="44" spans="1:17" ht="15.6" x14ac:dyDescent="0.25">
      <c r="A44" s="927" t="s">
        <v>464</v>
      </c>
      <c r="B44" s="339" t="s">
        <v>465</v>
      </c>
      <c r="C44" s="338"/>
      <c r="D44" s="338"/>
      <c r="E44" s="338"/>
      <c r="F44" s="338"/>
      <c r="G44" s="470">
        <v>1</v>
      </c>
      <c r="H44" s="470"/>
      <c r="I44" s="454"/>
      <c r="J44" s="581"/>
      <c r="K44" s="336">
        <v>1</v>
      </c>
      <c r="L44" s="336"/>
      <c r="N44" s="593"/>
      <c r="O44" s="595"/>
      <c r="P44" s="358"/>
      <c r="Q44" s="358"/>
    </row>
    <row r="45" spans="1:17" ht="15.6" x14ac:dyDescent="0.25">
      <c r="A45" s="927"/>
      <c r="B45" s="339" t="s">
        <v>466</v>
      </c>
      <c r="C45" s="338"/>
      <c r="D45" s="338"/>
      <c r="E45" s="338"/>
      <c r="F45" s="338"/>
      <c r="G45" s="506"/>
      <c r="H45" s="470">
        <v>1.5</v>
      </c>
      <c r="I45" s="454"/>
      <c r="J45" s="581"/>
      <c r="K45" s="336"/>
      <c r="L45" s="336">
        <v>1</v>
      </c>
      <c r="N45" s="593"/>
      <c r="O45" s="595"/>
      <c r="P45" s="358"/>
      <c r="Q45" s="358"/>
    </row>
    <row r="46" spans="1:17" ht="15.6" x14ac:dyDescent="0.25">
      <c r="A46" s="927" t="s">
        <v>14</v>
      </c>
      <c r="B46" s="927"/>
      <c r="C46" s="333"/>
      <c r="D46" s="333"/>
      <c r="E46" s="333"/>
      <c r="F46" s="333">
        <v>140</v>
      </c>
      <c r="G46" s="470"/>
      <c r="H46" s="470">
        <v>140</v>
      </c>
      <c r="I46" s="453"/>
      <c r="J46" s="585"/>
      <c r="K46" s="334"/>
      <c r="L46" s="334"/>
      <c r="N46" s="593"/>
      <c r="O46" s="595"/>
      <c r="P46" s="351"/>
      <c r="Q46" s="351"/>
    </row>
    <row r="47" spans="1:17" ht="15.6" x14ac:dyDescent="0.25">
      <c r="A47" s="927" t="s">
        <v>285</v>
      </c>
      <c r="B47" s="927"/>
      <c r="C47" s="333">
        <f>SUM(C7:C19)</f>
        <v>24</v>
      </c>
      <c r="D47" s="333"/>
      <c r="E47" s="333">
        <f>SUM(E7:E19)</f>
        <v>24</v>
      </c>
      <c r="F47" s="333"/>
      <c r="G47" s="470">
        <f>SUM(G7:G19)</f>
        <v>25</v>
      </c>
      <c r="H47" s="470"/>
      <c r="I47" s="453">
        <f>SUM(I7:I19)</f>
        <v>25</v>
      </c>
      <c r="J47" s="585"/>
      <c r="K47" s="332">
        <f>SUM(K7:K19)</f>
        <v>4.5</v>
      </c>
      <c r="L47" s="334"/>
      <c r="N47" s="593">
        <f>SUM(N7:N19)</f>
        <v>25</v>
      </c>
      <c r="O47" s="595"/>
      <c r="P47" s="464"/>
      <c r="Q47" s="351"/>
    </row>
    <row r="48" spans="1:17" ht="15.6" x14ac:dyDescent="0.25">
      <c r="A48" s="927" t="s">
        <v>170</v>
      </c>
      <c r="B48" s="927"/>
      <c r="C48" s="333">
        <f t="shared" ref="C48:L48" si="0">SUM(C22:C45)</f>
        <v>5.5</v>
      </c>
      <c r="D48" s="333">
        <f t="shared" si="0"/>
        <v>5.5</v>
      </c>
      <c r="E48" s="333">
        <f t="shared" si="0"/>
        <v>3</v>
      </c>
      <c r="F48" s="333">
        <f t="shared" si="0"/>
        <v>9</v>
      </c>
      <c r="G48" s="470">
        <f t="shared" si="0"/>
        <v>2.5</v>
      </c>
      <c r="H48" s="470">
        <f t="shared" si="0"/>
        <v>7.5</v>
      </c>
      <c r="I48" s="453">
        <f t="shared" si="0"/>
        <v>3.5</v>
      </c>
      <c r="J48" s="453">
        <f t="shared" si="0"/>
        <v>6.5</v>
      </c>
      <c r="K48" s="332">
        <f t="shared" si="0"/>
        <v>12</v>
      </c>
      <c r="L48" s="332">
        <f t="shared" si="0"/>
        <v>19</v>
      </c>
      <c r="N48" s="593">
        <f>SUM(N22:N45)</f>
        <v>3.5</v>
      </c>
      <c r="O48" s="595">
        <f>SUM(O22:O45)</f>
        <v>6.5</v>
      </c>
      <c r="P48" s="464"/>
      <c r="Q48" s="464"/>
    </row>
    <row r="49" spans="1:17" ht="15.6" x14ac:dyDescent="0.25">
      <c r="A49" s="909" t="s">
        <v>286</v>
      </c>
      <c r="B49" s="910"/>
      <c r="C49" s="911">
        <f>SUM(C47:D48)</f>
        <v>35</v>
      </c>
      <c r="D49" s="912"/>
      <c r="E49" s="911">
        <f>SUM(E47:F48)</f>
        <v>36</v>
      </c>
      <c r="F49" s="912"/>
      <c r="G49" s="470">
        <f>SUM(G47:H48)</f>
        <v>35</v>
      </c>
      <c r="H49" s="470"/>
      <c r="I49" s="913">
        <f>SUM(I47:J48)</f>
        <v>35</v>
      </c>
      <c r="J49" s="914"/>
      <c r="K49" s="915">
        <f>SUM(K47:L48)</f>
        <v>35.5</v>
      </c>
      <c r="L49" s="916"/>
      <c r="N49" s="593">
        <f>SUM(N47:O48)</f>
        <v>35</v>
      </c>
      <c r="O49" s="595"/>
      <c r="P49" s="584"/>
      <c r="Q49" s="584"/>
    </row>
    <row r="50" spans="1:17" ht="15.6" x14ac:dyDescent="0.25">
      <c r="A50" s="903" t="s">
        <v>287</v>
      </c>
      <c r="B50" s="903"/>
      <c r="C50" s="904">
        <f>C51-C49</f>
        <v>0</v>
      </c>
      <c r="D50" s="905"/>
      <c r="E50" s="904">
        <f>E51-E49</f>
        <v>0</v>
      </c>
      <c r="F50" s="905"/>
      <c r="G50" s="904">
        <f>G51-G49</f>
        <v>0</v>
      </c>
      <c r="H50" s="905"/>
      <c r="I50" s="904">
        <f>I51-I49</f>
        <v>0</v>
      </c>
      <c r="J50" s="905"/>
      <c r="K50" s="906">
        <f>K51-K49</f>
        <v>-0.5</v>
      </c>
      <c r="L50" s="907"/>
    </row>
    <row r="51" spans="1:17" ht="15.6" x14ac:dyDescent="0.25">
      <c r="A51" s="903" t="s">
        <v>288</v>
      </c>
      <c r="B51" s="903"/>
      <c r="C51" s="918">
        <v>35</v>
      </c>
      <c r="D51" s="918"/>
      <c r="E51" s="918">
        <v>36</v>
      </c>
      <c r="F51" s="918"/>
      <c r="G51" s="918">
        <v>35</v>
      </c>
      <c r="H51" s="918"/>
      <c r="I51" s="918">
        <v>35</v>
      </c>
      <c r="J51" s="918"/>
      <c r="K51" s="918">
        <v>35</v>
      </c>
      <c r="L51" s="918"/>
    </row>
    <row r="52" spans="1:17" ht="31.5" customHeight="1" x14ac:dyDescent="0.25">
      <c r="A52" s="920" t="s">
        <v>570</v>
      </c>
      <c r="B52" s="921"/>
      <c r="C52" s="524"/>
      <c r="D52" s="525"/>
      <c r="E52" s="525"/>
      <c r="F52" s="525"/>
      <c r="G52" s="525"/>
      <c r="H52" s="525"/>
      <c r="I52" s="588"/>
      <c r="J52" s="588"/>
      <c r="K52" s="525"/>
      <c r="L52" s="526"/>
    </row>
    <row r="53" spans="1:17" ht="15.6" x14ac:dyDescent="0.25">
      <c r="A53" s="922" t="s">
        <v>571</v>
      </c>
      <c r="B53" s="923"/>
      <c r="C53" s="527"/>
      <c r="D53" s="528"/>
      <c r="E53" s="528"/>
      <c r="F53" s="528"/>
      <c r="G53" s="528"/>
      <c r="H53" s="528"/>
      <c r="I53" s="589"/>
      <c r="J53" s="589"/>
      <c r="K53" s="528"/>
      <c r="L53" s="529"/>
    </row>
    <row r="54" spans="1:17" ht="16.2" thickBot="1" x14ac:dyDescent="0.3">
      <c r="A54" s="531"/>
      <c r="B54" s="523" t="s">
        <v>572</v>
      </c>
      <c r="C54" s="533"/>
      <c r="D54" s="533"/>
      <c r="E54" s="533"/>
      <c r="F54" s="533"/>
      <c r="G54" s="583">
        <v>2</v>
      </c>
      <c r="H54" s="583"/>
      <c r="I54" s="583">
        <v>1</v>
      </c>
      <c r="J54" s="583"/>
      <c r="K54" s="583"/>
      <c r="L54" s="583"/>
    </row>
    <row r="55" spans="1:17" ht="16.2" thickBot="1" x14ac:dyDescent="0.3">
      <c r="A55" s="532"/>
      <c r="B55" s="523" t="s">
        <v>573</v>
      </c>
      <c r="C55" s="533"/>
      <c r="D55" s="533"/>
      <c r="E55" s="533"/>
      <c r="F55" s="533"/>
      <c r="G55" s="583"/>
      <c r="H55" s="583">
        <v>1.5</v>
      </c>
      <c r="I55" s="583"/>
      <c r="J55" s="583">
        <v>3</v>
      </c>
      <c r="K55" s="583"/>
      <c r="L55" s="583"/>
    </row>
    <row r="58" spans="1:17" x14ac:dyDescent="0.25">
      <c r="A58" s="330" t="s">
        <v>293</v>
      </c>
    </row>
    <row r="59" spans="1:17" x14ac:dyDescent="0.25">
      <c r="A59" s="330" t="s">
        <v>294</v>
      </c>
    </row>
    <row r="60" spans="1:17" x14ac:dyDescent="0.25">
      <c r="A60" s="330" t="s">
        <v>295</v>
      </c>
    </row>
  </sheetData>
  <mergeCells count="57">
    <mergeCell ref="N21:O21"/>
    <mergeCell ref="A52:B52"/>
    <mergeCell ref="A53:B53"/>
    <mergeCell ref="B1:L1"/>
    <mergeCell ref="A3:L3"/>
    <mergeCell ref="B2:L2"/>
    <mergeCell ref="A48:B48"/>
    <mergeCell ref="A26:A27"/>
    <mergeCell ref="A28:A29"/>
    <mergeCell ref="A31:A32"/>
    <mergeCell ref="A33:A34"/>
    <mergeCell ref="A35:A36"/>
    <mergeCell ref="A37:A39"/>
    <mergeCell ref="A40:A41"/>
    <mergeCell ref="A42:A43"/>
    <mergeCell ref="G51:H51"/>
    <mergeCell ref="I51:J51"/>
    <mergeCell ref="K51:L51"/>
    <mergeCell ref="A50:B50"/>
    <mergeCell ref="C50:D50"/>
    <mergeCell ref="E50:F50"/>
    <mergeCell ref="G50:H50"/>
    <mergeCell ref="I50:J50"/>
    <mergeCell ref="K50:L50"/>
    <mergeCell ref="A51:B51"/>
    <mergeCell ref="C51:D51"/>
    <mergeCell ref="E51:F51"/>
    <mergeCell ref="I49:J49"/>
    <mergeCell ref="K49:L49"/>
    <mergeCell ref="A47:B47"/>
    <mergeCell ref="A24:A25"/>
    <mergeCell ref="N5:O5"/>
    <mergeCell ref="A21:B21"/>
    <mergeCell ref="C21:D21"/>
    <mergeCell ref="E21:F21"/>
    <mergeCell ref="G21:H21"/>
    <mergeCell ref="I21:J21"/>
    <mergeCell ref="A44:A45"/>
    <mergeCell ref="A46:B46"/>
    <mergeCell ref="A49:B49"/>
    <mergeCell ref="C49:D49"/>
    <mergeCell ref="E49:F49"/>
    <mergeCell ref="N20:O20"/>
    <mergeCell ref="P5:Q5"/>
    <mergeCell ref="A7:A19"/>
    <mergeCell ref="A20:B20"/>
    <mergeCell ref="C20:D20"/>
    <mergeCell ref="E20:F20"/>
    <mergeCell ref="G20:H20"/>
    <mergeCell ref="I20:J20"/>
    <mergeCell ref="A5:B6"/>
    <mergeCell ref="A4:L4"/>
    <mergeCell ref="C5:D5"/>
    <mergeCell ref="E5:F5"/>
    <mergeCell ref="G5:H5"/>
    <mergeCell ref="I5:J5"/>
    <mergeCell ref="K5:L5"/>
  </mergeCells>
  <printOptions horizontalCentered="1" verticalCentered="1"/>
  <pageMargins left="0.70866141732283472" right="0.70866141732283472" top="0.35433070866141736" bottom="0.74803149606299213" header="0.31496062992125984" footer="0.31496062992125984"/>
  <pageSetup paperSize="9" scale="57" orientation="landscape" horizontalDpi="4294967293" r:id="rId1"/>
  <headerFooter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Q63"/>
  <sheetViews>
    <sheetView workbookViewId="0">
      <selection activeCell="A5" sqref="A5:B6"/>
    </sheetView>
  </sheetViews>
  <sheetFormatPr defaultColWidth="9.109375" defaultRowHeight="13.8" x14ac:dyDescent="0.25"/>
  <cols>
    <col min="1" max="1" width="43.6640625" style="330" customWidth="1"/>
    <col min="2" max="2" width="46.88671875" style="330" customWidth="1"/>
    <col min="3" max="12" width="7.88671875" style="330" customWidth="1"/>
    <col min="13" max="15" width="9.109375" style="330"/>
    <col min="16" max="16" width="34.5546875" style="330" customWidth="1"/>
    <col min="17" max="16384" width="9.109375" style="330"/>
  </cols>
  <sheetData>
    <row r="1" spans="1:17" ht="17.399999999999999" x14ac:dyDescent="0.3">
      <c r="A1" s="517" t="s">
        <v>754</v>
      </c>
      <c r="B1" s="919" t="s">
        <v>593</v>
      </c>
      <c r="C1" s="919"/>
      <c r="D1" s="919"/>
      <c r="E1" s="919"/>
      <c r="F1" s="919"/>
      <c r="G1" s="919"/>
      <c r="H1" s="919"/>
      <c r="I1" s="919"/>
      <c r="J1" s="919"/>
      <c r="K1" s="919"/>
      <c r="L1" s="919"/>
    </row>
    <row r="2" spans="1:17" ht="17.399999999999999" x14ac:dyDescent="0.3">
      <c r="A2" s="517"/>
      <c r="B2" s="924" t="s">
        <v>591</v>
      </c>
      <c r="C2" s="925"/>
      <c r="D2" s="925"/>
      <c r="E2" s="925"/>
      <c r="F2" s="925"/>
      <c r="G2" s="925"/>
      <c r="H2" s="925"/>
      <c r="I2" s="925"/>
      <c r="J2" s="925"/>
      <c r="K2" s="925"/>
      <c r="L2" s="926"/>
    </row>
    <row r="3" spans="1:17" ht="17.399999999999999" x14ac:dyDescent="0.3">
      <c r="A3" s="874" t="s">
        <v>566</v>
      </c>
      <c r="B3" s="874"/>
      <c r="C3" s="874"/>
      <c r="D3" s="874"/>
      <c r="E3" s="874"/>
      <c r="F3" s="874"/>
      <c r="G3" s="874"/>
      <c r="H3" s="874"/>
      <c r="I3" s="874"/>
      <c r="J3" s="874"/>
      <c r="K3" s="874"/>
      <c r="L3" s="874"/>
    </row>
    <row r="4" spans="1:17" ht="15.6" x14ac:dyDescent="0.25">
      <c r="A4" s="875" t="s">
        <v>762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</row>
    <row r="5" spans="1:17" ht="15.6" x14ac:dyDescent="0.25">
      <c r="A5" s="895" t="s">
        <v>249</v>
      </c>
      <c r="B5" s="896"/>
      <c r="C5" s="899" t="s">
        <v>17</v>
      </c>
      <c r="D5" s="899"/>
      <c r="E5" s="900" t="s">
        <v>18</v>
      </c>
      <c r="F5" s="900"/>
      <c r="G5" s="901" t="s">
        <v>21</v>
      </c>
      <c r="H5" s="901"/>
      <c r="I5" s="933" t="s">
        <v>22</v>
      </c>
      <c r="J5" s="933"/>
      <c r="K5" s="938" t="s">
        <v>494</v>
      </c>
      <c r="L5" s="938"/>
      <c r="N5" s="887"/>
      <c r="O5" s="887"/>
      <c r="P5" s="887"/>
      <c r="Q5" s="887"/>
    </row>
    <row r="6" spans="1:17" ht="15.6" x14ac:dyDescent="0.25">
      <c r="A6" s="897"/>
      <c r="B6" s="898"/>
      <c r="C6" s="468" t="s">
        <v>251</v>
      </c>
      <c r="D6" s="468" t="s">
        <v>252</v>
      </c>
      <c r="E6" s="468" t="s">
        <v>251</v>
      </c>
      <c r="F6" s="468" t="s">
        <v>252</v>
      </c>
      <c r="G6" s="348" t="s">
        <v>251</v>
      </c>
      <c r="H6" s="348" t="s">
        <v>252</v>
      </c>
      <c r="I6" s="590" t="s">
        <v>251</v>
      </c>
      <c r="J6" s="590" t="s">
        <v>252</v>
      </c>
      <c r="K6" s="465" t="s">
        <v>251</v>
      </c>
      <c r="L6" s="465" t="s">
        <v>252</v>
      </c>
      <c r="N6" s="350"/>
      <c r="O6" s="350"/>
      <c r="P6" s="350"/>
      <c r="Q6" s="350"/>
    </row>
    <row r="7" spans="1:17" ht="15.6" x14ac:dyDescent="0.25">
      <c r="A7" s="888"/>
      <c r="B7" s="343" t="s">
        <v>2</v>
      </c>
      <c r="C7" s="469">
        <v>4</v>
      </c>
      <c r="D7" s="469"/>
      <c r="E7" s="469">
        <v>4</v>
      </c>
      <c r="F7" s="469"/>
      <c r="G7" s="333">
        <v>4</v>
      </c>
      <c r="H7" s="333"/>
      <c r="I7" s="591">
        <v>4</v>
      </c>
      <c r="J7" s="592"/>
      <c r="K7" s="585"/>
      <c r="L7" s="585"/>
      <c r="N7" s="351"/>
      <c r="O7" s="351"/>
      <c r="P7" s="351"/>
      <c r="Q7" s="351"/>
    </row>
    <row r="8" spans="1:17" ht="15.6" x14ac:dyDescent="0.25">
      <c r="A8" s="889"/>
      <c r="B8" s="343" t="s">
        <v>383</v>
      </c>
      <c r="C8" s="469">
        <v>4</v>
      </c>
      <c r="D8" s="469"/>
      <c r="E8" s="469">
        <v>4</v>
      </c>
      <c r="F8" s="469"/>
      <c r="G8" s="333">
        <v>4</v>
      </c>
      <c r="H8" s="333"/>
      <c r="I8" s="591">
        <v>4</v>
      </c>
      <c r="J8" s="592"/>
      <c r="K8" s="585">
        <v>4</v>
      </c>
      <c r="L8" s="585"/>
      <c r="N8" s="351"/>
      <c r="O8" s="351"/>
      <c r="P8" s="351"/>
      <c r="Q8" s="351"/>
    </row>
    <row r="9" spans="1:17" ht="15.6" x14ac:dyDescent="0.25">
      <c r="A9" s="889"/>
      <c r="B9" s="343" t="s">
        <v>19</v>
      </c>
      <c r="C9" s="469">
        <v>3</v>
      </c>
      <c r="D9" s="469"/>
      <c r="E9" s="469">
        <v>3</v>
      </c>
      <c r="F9" s="469"/>
      <c r="G9" s="333">
        <v>3</v>
      </c>
      <c r="H9" s="333"/>
      <c r="I9" s="591">
        <v>3</v>
      </c>
      <c r="J9" s="592"/>
      <c r="K9" s="585"/>
      <c r="L9" s="585"/>
      <c r="N9" s="351"/>
      <c r="O9" s="351"/>
      <c r="P9" s="351"/>
      <c r="Q9" s="351"/>
    </row>
    <row r="10" spans="1:17" ht="15.6" x14ac:dyDescent="0.25">
      <c r="A10" s="889"/>
      <c r="B10" s="150" t="s">
        <v>255</v>
      </c>
      <c r="C10" s="469">
        <v>2</v>
      </c>
      <c r="D10" s="469"/>
      <c r="E10" s="469">
        <v>2</v>
      </c>
      <c r="F10" s="469"/>
      <c r="G10" s="333">
        <v>3</v>
      </c>
      <c r="H10" s="333"/>
      <c r="I10" s="591">
        <v>3</v>
      </c>
      <c r="J10" s="592"/>
      <c r="K10" s="585"/>
      <c r="L10" s="585"/>
      <c r="N10" s="351"/>
      <c r="O10" s="351"/>
      <c r="P10" s="351"/>
      <c r="Q10" s="351"/>
    </row>
    <row r="11" spans="1:17" ht="15.6" x14ac:dyDescent="0.25">
      <c r="A11" s="889"/>
      <c r="B11" s="343" t="s">
        <v>254</v>
      </c>
      <c r="C11" s="469"/>
      <c r="D11" s="469"/>
      <c r="E11" s="469"/>
      <c r="F11" s="469"/>
      <c r="G11" s="333"/>
      <c r="H11" s="333"/>
      <c r="I11" s="591">
        <v>1</v>
      </c>
      <c r="J11" s="592"/>
      <c r="K11" s="585"/>
      <c r="L11" s="585"/>
      <c r="N11" s="351"/>
      <c r="O11" s="351"/>
      <c r="P11" s="351"/>
      <c r="Q11" s="351"/>
    </row>
    <row r="12" spans="1:17" ht="15.6" x14ac:dyDescent="0.25">
      <c r="A12" s="889"/>
      <c r="B12" s="343" t="s">
        <v>7</v>
      </c>
      <c r="C12" s="469">
        <v>2</v>
      </c>
      <c r="D12" s="469"/>
      <c r="E12" s="469">
        <v>2</v>
      </c>
      <c r="F12" s="469"/>
      <c r="G12" s="333"/>
      <c r="H12" s="333"/>
      <c r="I12" s="591"/>
      <c r="J12" s="592"/>
      <c r="K12" s="585"/>
      <c r="L12" s="585"/>
      <c r="N12" s="351"/>
      <c r="O12" s="351"/>
      <c r="P12" s="351"/>
      <c r="Q12" s="351"/>
    </row>
    <row r="13" spans="1:17" ht="15.6" x14ac:dyDescent="0.25">
      <c r="A13" s="889"/>
      <c r="B13" s="343" t="s">
        <v>26</v>
      </c>
      <c r="C13" s="469"/>
      <c r="D13" s="469"/>
      <c r="E13" s="469"/>
      <c r="F13" s="469"/>
      <c r="G13" s="333">
        <v>1</v>
      </c>
      <c r="H13" s="333"/>
      <c r="I13" s="591"/>
      <c r="J13" s="592"/>
      <c r="K13" s="585"/>
      <c r="L13" s="585"/>
      <c r="N13" s="351"/>
      <c r="O13" s="351"/>
      <c r="P13" s="351"/>
      <c r="Q13" s="351"/>
    </row>
    <row r="14" spans="1:17" ht="15.6" x14ac:dyDescent="0.25">
      <c r="A14" s="889"/>
      <c r="B14" s="150" t="s">
        <v>4</v>
      </c>
      <c r="C14" s="470">
        <v>5</v>
      </c>
      <c r="D14" s="469"/>
      <c r="E14" s="469">
        <v>5</v>
      </c>
      <c r="F14" s="469"/>
      <c r="G14" s="333">
        <v>5</v>
      </c>
      <c r="H14" s="333"/>
      <c r="I14" s="591">
        <v>5</v>
      </c>
      <c r="J14" s="592"/>
      <c r="K14" s="585"/>
      <c r="L14" s="585"/>
      <c r="N14" s="351"/>
      <c r="O14" s="351"/>
      <c r="P14" s="351"/>
      <c r="Q14" s="351"/>
    </row>
    <row r="15" spans="1:17" ht="15.6" x14ac:dyDescent="0.25">
      <c r="A15" s="889"/>
      <c r="B15" s="343" t="s">
        <v>23</v>
      </c>
      <c r="C15" s="469">
        <v>1</v>
      </c>
      <c r="D15" s="469"/>
      <c r="E15" s="469">
        <v>1</v>
      </c>
      <c r="F15" s="469"/>
      <c r="G15" s="333">
        <v>1</v>
      </c>
      <c r="H15" s="333"/>
      <c r="I15" s="591">
        <v>1</v>
      </c>
      <c r="J15" s="592"/>
      <c r="K15" s="586">
        <v>0.5</v>
      </c>
      <c r="L15" s="585"/>
      <c r="N15" s="352"/>
      <c r="O15" s="351"/>
      <c r="P15" s="352"/>
      <c r="Q15" s="352"/>
    </row>
    <row r="16" spans="1:17" ht="15.6" x14ac:dyDescent="0.25">
      <c r="A16" s="889"/>
      <c r="B16" s="343" t="s">
        <v>535</v>
      </c>
      <c r="C16" s="469">
        <v>3</v>
      </c>
      <c r="D16" s="469"/>
      <c r="E16" s="469"/>
      <c r="F16" s="469"/>
      <c r="G16" s="333"/>
      <c r="H16" s="333"/>
      <c r="I16" s="591"/>
      <c r="J16" s="592"/>
      <c r="K16" s="585"/>
      <c r="L16" s="585"/>
      <c r="N16" s="351"/>
      <c r="O16" s="351"/>
      <c r="P16" s="351"/>
      <c r="Q16" s="351"/>
    </row>
    <row r="17" spans="1:17" ht="15.6" x14ac:dyDescent="0.25">
      <c r="A17" s="889"/>
      <c r="B17" s="343" t="s">
        <v>467</v>
      </c>
      <c r="C17" s="469"/>
      <c r="D17" s="469"/>
      <c r="E17" s="469">
        <v>2</v>
      </c>
      <c r="F17" s="469"/>
      <c r="G17" s="333">
        <v>2</v>
      </c>
      <c r="H17" s="333"/>
      <c r="I17" s="591">
        <v>2</v>
      </c>
      <c r="J17" s="592"/>
      <c r="K17" s="585"/>
      <c r="L17" s="585"/>
      <c r="N17" s="351"/>
      <c r="O17" s="351"/>
      <c r="P17" s="351"/>
      <c r="Q17" s="351"/>
    </row>
    <row r="18" spans="1:17" ht="15.6" x14ac:dyDescent="0.25">
      <c r="A18" s="889"/>
      <c r="B18" s="343" t="s">
        <v>468</v>
      </c>
      <c r="C18" s="469"/>
      <c r="D18" s="469"/>
      <c r="E18" s="469"/>
      <c r="F18" s="469"/>
      <c r="G18" s="333">
        <v>2</v>
      </c>
      <c r="H18" s="333"/>
      <c r="I18" s="591">
        <v>2</v>
      </c>
      <c r="J18" s="592"/>
      <c r="K18" s="585"/>
      <c r="L18" s="585"/>
      <c r="N18" s="351"/>
      <c r="O18" s="351"/>
      <c r="P18" s="351"/>
      <c r="Q18" s="351"/>
    </row>
    <row r="19" spans="1:17" ht="15.6" x14ac:dyDescent="0.25">
      <c r="A19" s="890"/>
      <c r="B19" s="343" t="s">
        <v>469</v>
      </c>
      <c r="C19" s="469"/>
      <c r="D19" s="469"/>
      <c r="E19" s="469">
        <v>1</v>
      </c>
      <c r="F19" s="469"/>
      <c r="G19" s="333"/>
      <c r="H19" s="333"/>
      <c r="I19" s="591"/>
      <c r="J19" s="592"/>
      <c r="K19" s="585"/>
      <c r="L19" s="585"/>
      <c r="N19" s="351"/>
      <c r="O19" s="351"/>
      <c r="P19" s="351"/>
      <c r="Q19" s="351"/>
    </row>
    <row r="20" spans="1:17" ht="16.2" x14ac:dyDescent="0.25">
      <c r="A20" s="891" t="s">
        <v>470</v>
      </c>
      <c r="B20" s="892"/>
      <c r="C20" s="893">
        <v>9</v>
      </c>
      <c r="D20" s="894"/>
      <c r="E20" s="893">
        <v>8.5</v>
      </c>
      <c r="F20" s="894"/>
      <c r="G20" s="893">
        <v>6.5</v>
      </c>
      <c r="H20" s="894"/>
      <c r="I20" s="893">
        <v>6</v>
      </c>
      <c r="J20" s="894"/>
      <c r="K20" s="345">
        <v>31</v>
      </c>
      <c r="L20" s="345"/>
      <c r="N20" s="359"/>
      <c r="O20" s="359"/>
      <c r="P20" s="359"/>
      <c r="Q20" s="359"/>
    </row>
    <row r="21" spans="1:17" ht="16.2" x14ac:dyDescent="0.25">
      <c r="A21" s="883" t="s">
        <v>569</v>
      </c>
      <c r="B21" s="884"/>
      <c r="C21" s="885">
        <v>2</v>
      </c>
      <c r="D21" s="886"/>
      <c r="E21" s="885">
        <v>3.5</v>
      </c>
      <c r="F21" s="886"/>
      <c r="G21" s="885">
        <v>3.5</v>
      </c>
      <c r="H21" s="886"/>
      <c r="I21" s="885">
        <v>4</v>
      </c>
      <c r="J21" s="886"/>
      <c r="K21" s="345"/>
      <c r="L21" s="345"/>
      <c r="N21" s="359"/>
      <c r="O21" s="359"/>
      <c r="P21" s="359"/>
      <c r="Q21" s="359"/>
    </row>
    <row r="22" spans="1:17" ht="15.6" x14ac:dyDescent="0.25">
      <c r="A22" s="333" t="s">
        <v>404</v>
      </c>
      <c r="B22" s="343" t="s">
        <v>263</v>
      </c>
      <c r="C22" s="471"/>
      <c r="D22" s="470"/>
      <c r="E22" s="470"/>
      <c r="F22" s="470"/>
      <c r="G22" s="338"/>
      <c r="H22" s="338"/>
      <c r="I22" s="593"/>
      <c r="J22" s="593"/>
      <c r="K22" s="581">
        <v>0.5</v>
      </c>
      <c r="L22" s="581"/>
      <c r="N22" s="353"/>
      <c r="O22" s="353"/>
      <c r="P22" s="353"/>
      <c r="Q22" s="353"/>
    </row>
    <row r="23" spans="1:17" ht="15.6" x14ac:dyDescent="0.25">
      <c r="A23" s="333" t="s">
        <v>405</v>
      </c>
      <c r="B23" s="343" t="s">
        <v>265</v>
      </c>
      <c r="C23" s="470"/>
      <c r="D23" s="470"/>
      <c r="E23" s="470"/>
      <c r="F23" s="470"/>
      <c r="G23" s="338"/>
      <c r="H23" s="338"/>
      <c r="I23" s="593"/>
      <c r="J23" s="593"/>
      <c r="K23" s="581">
        <v>2</v>
      </c>
      <c r="L23" s="581"/>
      <c r="N23" s="353"/>
      <c r="O23" s="353"/>
      <c r="P23" s="353"/>
      <c r="Q23" s="353"/>
    </row>
    <row r="24" spans="1:17" ht="15.6" x14ac:dyDescent="0.25">
      <c r="A24" s="927" t="s">
        <v>443</v>
      </c>
      <c r="B24" s="343" t="s">
        <v>444</v>
      </c>
      <c r="C24" s="470">
        <v>1</v>
      </c>
      <c r="D24" s="470"/>
      <c r="E24" s="470"/>
      <c r="F24" s="470"/>
      <c r="G24" s="338"/>
      <c r="H24" s="338"/>
      <c r="I24" s="593"/>
      <c r="J24" s="593"/>
      <c r="K24" s="581"/>
      <c r="L24" s="587"/>
      <c r="N24" s="354"/>
      <c r="O24" s="355"/>
      <c r="P24" s="353"/>
      <c r="Q24" s="356"/>
    </row>
    <row r="25" spans="1:17" ht="15.6" x14ac:dyDescent="0.25">
      <c r="A25" s="927"/>
      <c r="B25" s="343" t="s">
        <v>445</v>
      </c>
      <c r="C25" s="470"/>
      <c r="D25" s="470">
        <v>1</v>
      </c>
      <c r="E25" s="470"/>
      <c r="F25" s="470">
        <v>2</v>
      </c>
      <c r="G25" s="338"/>
      <c r="H25" s="338"/>
      <c r="I25" s="593"/>
      <c r="J25" s="593">
        <v>1</v>
      </c>
      <c r="K25" s="581"/>
      <c r="L25" s="587"/>
      <c r="N25" s="353"/>
      <c r="O25" s="355"/>
      <c r="P25" s="353"/>
      <c r="Q25" s="356"/>
    </row>
    <row r="26" spans="1:17" ht="15.6" x14ac:dyDescent="0.25">
      <c r="A26" s="927" t="s">
        <v>446</v>
      </c>
      <c r="B26" s="343" t="s">
        <v>447</v>
      </c>
      <c r="C26" s="470">
        <v>1.5</v>
      </c>
      <c r="D26" s="470"/>
      <c r="E26" s="470">
        <v>0.5</v>
      </c>
      <c r="F26" s="470"/>
      <c r="G26" s="338"/>
      <c r="H26" s="338"/>
      <c r="I26" s="594"/>
      <c r="J26" s="593"/>
      <c r="K26" s="455"/>
      <c r="L26" s="581"/>
      <c r="N26" s="357"/>
      <c r="O26" s="353"/>
      <c r="P26" s="357"/>
      <c r="Q26" s="353"/>
    </row>
    <row r="27" spans="1:17" ht="15.6" x14ac:dyDescent="0.25">
      <c r="A27" s="927"/>
      <c r="B27" s="343" t="s">
        <v>448</v>
      </c>
      <c r="C27" s="470"/>
      <c r="D27" s="470">
        <v>1</v>
      </c>
      <c r="E27" s="470"/>
      <c r="F27" s="470">
        <v>0.5</v>
      </c>
      <c r="G27" s="338"/>
      <c r="H27" s="338"/>
      <c r="I27" s="593"/>
      <c r="J27" s="594"/>
      <c r="K27" s="587"/>
      <c r="L27" s="581"/>
      <c r="N27" s="355"/>
      <c r="O27" s="353"/>
      <c r="P27" s="355"/>
      <c r="Q27" s="353"/>
    </row>
    <row r="28" spans="1:17" ht="15.6" x14ac:dyDescent="0.25">
      <c r="A28" s="927" t="s">
        <v>449</v>
      </c>
      <c r="B28" s="339" t="s">
        <v>450</v>
      </c>
      <c r="C28" s="470">
        <v>0.5</v>
      </c>
      <c r="D28" s="470"/>
      <c r="E28" s="470"/>
      <c r="F28" s="470"/>
      <c r="G28" s="338"/>
      <c r="H28" s="338"/>
      <c r="I28" s="593"/>
      <c r="J28" s="595"/>
      <c r="K28" s="581"/>
      <c r="L28" s="581"/>
      <c r="N28" s="358"/>
      <c r="O28" s="358"/>
      <c r="P28" s="358"/>
      <c r="Q28" s="358"/>
    </row>
    <row r="29" spans="1:17" ht="15.6" x14ac:dyDescent="0.25">
      <c r="A29" s="927"/>
      <c r="B29" s="339" t="s">
        <v>451</v>
      </c>
      <c r="C29" s="470"/>
      <c r="D29" s="470"/>
      <c r="E29" s="470">
        <v>0.5</v>
      </c>
      <c r="F29" s="470"/>
      <c r="G29" s="338"/>
      <c r="H29" s="338"/>
      <c r="I29" s="593"/>
      <c r="J29" s="595"/>
      <c r="K29" s="581"/>
      <c r="L29" s="581"/>
      <c r="N29" s="358"/>
      <c r="O29" s="358"/>
      <c r="P29" s="358"/>
      <c r="Q29" s="358"/>
    </row>
    <row r="30" spans="1:17" ht="15.6" x14ac:dyDescent="0.25">
      <c r="A30" s="519" t="s">
        <v>452</v>
      </c>
      <c r="B30" s="520" t="s">
        <v>453</v>
      </c>
      <c r="C30" s="521"/>
      <c r="D30" s="521"/>
      <c r="E30" s="521"/>
      <c r="F30" s="521"/>
      <c r="G30" s="521"/>
      <c r="H30" s="521"/>
      <c r="I30" s="521">
        <v>1</v>
      </c>
      <c r="J30" s="522"/>
      <c r="K30" s="336"/>
      <c r="L30" s="336"/>
      <c r="N30" s="358"/>
      <c r="O30" s="358"/>
      <c r="P30" s="358"/>
      <c r="Q30" s="358"/>
    </row>
    <row r="31" spans="1:17" ht="15.6" x14ac:dyDescent="0.25">
      <c r="A31" s="932" t="s">
        <v>454</v>
      </c>
      <c r="B31" s="520" t="s">
        <v>455</v>
      </c>
      <c r="C31" s="521">
        <v>0.5</v>
      </c>
      <c r="D31" s="521"/>
      <c r="E31" s="521">
        <v>1</v>
      </c>
      <c r="F31" s="521"/>
      <c r="G31" s="521"/>
      <c r="H31" s="521"/>
      <c r="I31" s="521"/>
      <c r="J31" s="522"/>
      <c r="K31" s="336"/>
      <c r="L31" s="336"/>
      <c r="N31" s="358"/>
      <c r="O31" s="358"/>
      <c r="P31" s="358"/>
      <c r="Q31" s="358"/>
    </row>
    <row r="32" spans="1:17" ht="15.6" x14ac:dyDescent="0.25">
      <c r="A32" s="932"/>
      <c r="B32" s="520" t="s">
        <v>456</v>
      </c>
      <c r="C32" s="521"/>
      <c r="D32" s="521">
        <v>1.5</v>
      </c>
      <c r="E32" s="521"/>
      <c r="F32" s="521">
        <v>2.5</v>
      </c>
      <c r="G32" s="521"/>
      <c r="H32" s="521"/>
      <c r="I32" s="521"/>
      <c r="J32" s="522"/>
      <c r="K32" s="336"/>
      <c r="L32" s="336"/>
      <c r="N32" s="358"/>
      <c r="O32" s="358"/>
      <c r="P32" s="358"/>
      <c r="Q32" s="358"/>
    </row>
    <row r="33" spans="1:17" ht="15.6" x14ac:dyDescent="0.25">
      <c r="A33" s="932" t="s">
        <v>457</v>
      </c>
      <c r="B33" s="520" t="s">
        <v>152</v>
      </c>
      <c r="C33" s="521"/>
      <c r="D33" s="521"/>
      <c r="E33" s="521"/>
      <c r="F33" s="521"/>
      <c r="G33" s="521">
        <v>0.5</v>
      </c>
      <c r="H33" s="521"/>
      <c r="I33" s="521">
        <v>1</v>
      </c>
      <c r="J33" s="522"/>
      <c r="K33" s="336"/>
      <c r="L33" s="336"/>
      <c r="N33" s="358"/>
      <c r="O33" s="358"/>
      <c r="P33" s="358"/>
      <c r="Q33" s="358"/>
    </row>
    <row r="34" spans="1:17" ht="15.6" x14ac:dyDescent="0.25">
      <c r="A34" s="932"/>
      <c r="B34" s="520" t="s">
        <v>424</v>
      </c>
      <c r="C34" s="521"/>
      <c r="D34" s="521"/>
      <c r="E34" s="521"/>
      <c r="F34" s="521"/>
      <c r="G34" s="521"/>
      <c r="H34" s="521">
        <v>3</v>
      </c>
      <c r="I34" s="521"/>
      <c r="J34" s="522">
        <v>2</v>
      </c>
      <c r="K34" s="336"/>
      <c r="L34" s="336"/>
      <c r="N34" s="358"/>
      <c r="O34" s="358"/>
      <c r="P34" s="358"/>
      <c r="Q34" s="358"/>
    </row>
    <row r="35" spans="1:17" ht="15.6" x14ac:dyDescent="0.25">
      <c r="A35" s="927" t="s">
        <v>458</v>
      </c>
      <c r="B35" s="339" t="s">
        <v>280</v>
      </c>
      <c r="C35" s="470">
        <v>1</v>
      </c>
      <c r="D35" s="470"/>
      <c r="E35" s="470">
        <v>1</v>
      </c>
      <c r="F35" s="470"/>
      <c r="G35" s="338"/>
      <c r="H35" s="338"/>
      <c r="I35" s="593"/>
      <c r="J35" s="595"/>
      <c r="K35" s="581">
        <v>4</v>
      </c>
      <c r="L35" s="581"/>
      <c r="N35" s="358"/>
      <c r="O35" s="358"/>
      <c r="P35" s="358"/>
      <c r="Q35" s="358"/>
    </row>
    <row r="36" spans="1:17" ht="15.6" x14ac:dyDescent="0.25">
      <c r="A36" s="927"/>
      <c r="B36" s="339" t="s">
        <v>433</v>
      </c>
      <c r="C36" s="470"/>
      <c r="D36" s="470">
        <v>1</v>
      </c>
      <c r="E36" s="470"/>
      <c r="F36" s="470">
        <v>1.5</v>
      </c>
      <c r="G36" s="338"/>
      <c r="H36" s="338">
        <v>1</v>
      </c>
      <c r="I36" s="593"/>
      <c r="J36" s="595"/>
      <c r="K36" s="581"/>
      <c r="L36" s="581">
        <v>1</v>
      </c>
      <c r="N36" s="358"/>
      <c r="O36" s="358"/>
      <c r="P36" s="358"/>
      <c r="Q36" s="358"/>
    </row>
    <row r="37" spans="1:17" ht="15.6" x14ac:dyDescent="0.25">
      <c r="A37" s="927" t="s">
        <v>459</v>
      </c>
      <c r="B37" s="339" t="s">
        <v>270</v>
      </c>
      <c r="C37" s="470"/>
      <c r="D37" s="470"/>
      <c r="E37" s="470"/>
      <c r="F37" s="470"/>
      <c r="G37" s="338"/>
      <c r="H37" s="338"/>
      <c r="I37" s="593"/>
      <c r="J37" s="595">
        <v>1</v>
      </c>
      <c r="K37" s="581"/>
      <c r="L37" s="581">
        <v>2</v>
      </c>
      <c r="N37" s="358"/>
      <c r="O37" s="358"/>
      <c r="P37" s="358"/>
      <c r="Q37" s="358"/>
    </row>
    <row r="38" spans="1:17" ht="15.6" x14ac:dyDescent="0.25">
      <c r="A38" s="927"/>
      <c r="B38" s="339" t="s">
        <v>271</v>
      </c>
      <c r="C38" s="470"/>
      <c r="D38" s="470"/>
      <c r="E38" s="470"/>
      <c r="F38" s="470"/>
      <c r="G38" s="338"/>
      <c r="H38" s="338"/>
      <c r="I38" s="593"/>
      <c r="J38" s="595">
        <v>1</v>
      </c>
      <c r="K38" s="581"/>
      <c r="L38" s="581">
        <v>3</v>
      </c>
      <c r="N38" s="358"/>
      <c r="O38" s="358"/>
      <c r="P38" s="358"/>
      <c r="Q38" s="358"/>
    </row>
    <row r="39" spans="1:17" ht="15.6" x14ac:dyDescent="0.25">
      <c r="A39" s="927"/>
      <c r="B39" s="339" t="s">
        <v>272</v>
      </c>
      <c r="C39" s="470"/>
      <c r="D39" s="470"/>
      <c r="E39" s="470"/>
      <c r="F39" s="470"/>
      <c r="G39" s="338"/>
      <c r="H39" s="338"/>
      <c r="I39" s="593"/>
      <c r="J39" s="595"/>
      <c r="K39" s="581"/>
      <c r="L39" s="581">
        <v>1</v>
      </c>
      <c r="N39" s="358"/>
      <c r="O39" s="358"/>
      <c r="P39" s="358"/>
      <c r="Q39" s="358"/>
    </row>
    <row r="40" spans="1:17" ht="15.6" x14ac:dyDescent="0.25">
      <c r="A40" s="927" t="s">
        <v>460</v>
      </c>
      <c r="B40" s="339" t="s">
        <v>277</v>
      </c>
      <c r="C40" s="470">
        <v>1</v>
      </c>
      <c r="D40" s="470"/>
      <c r="E40" s="470">
        <v>1</v>
      </c>
      <c r="F40" s="470"/>
      <c r="G40" s="338"/>
      <c r="H40" s="338"/>
      <c r="I40" s="593">
        <v>0.5</v>
      </c>
      <c r="J40" s="595"/>
      <c r="K40" s="581">
        <v>3</v>
      </c>
      <c r="L40" s="581"/>
      <c r="N40" s="358"/>
      <c r="O40" s="358"/>
      <c r="P40" s="358"/>
      <c r="Q40" s="358"/>
    </row>
    <row r="41" spans="1:17" ht="15.6" x14ac:dyDescent="0.25">
      <c r="A41" s="927"/>
      <c r="B41" s="339" t="s">
        <v>278</v>
      </c>
      <c r="C41" s="470"/>
      <c r="D41" s="470">
        <v>1</v>
      </c>
      <c r="E41" s="470"/>
      <c r="F41" s="470">
        <v>1.5</v>
      </c>
      <c r="G41" s="338"/>
      <c r="H41" s="338">
        <v>1</v>
      </c>
      <c r="I41" s="593"/>
      <c r="J41" s="595"/>
      <c r="K41" s="581"/>
      <c r="L41" s="581">
        <v>9</v>
      </c>
      <c r="N41" s="358"/>
      <c r="O41" s="358"/>
      <c r="P41" s="358"/>
      <c r="Q41" s="358"/>
    </row>
    <row r="42" spans="1:17" ht="15.6" x14ac:dyDescent="0.25">
      <c r="A42" s="927" t="s">
        <v>461</v>
      </c>
      <c r="B42" s="339" t="s">
        <v>462</v>
      </c>
      <c r="C42" s="470"/>
      <c r="D42" s="470"/>
      <c r="E42" s="470"/>
      <c r="F42" s="470"/>
      <c r="G42" s="338">
        <v>1</v>
      </c>
      <c r="H42" s="338"/>
      <c r="I42" s="593">
        <v>1</v>
      </c>
      <c r="J42" s="595"/>
      <c r="K42" s="581">
        <v>1.5</v>
      </c>
      <c r="L42" s="581"/>
      <c r="N42" s="358"/>
      <c r="O42" s="358"/>
      <c r="P42" s="358"/>
      <c r="Q42" s="358"/>
    </row>
    <row r="43" spans="1:17" ht="15.6" x14ac:dyDescent="0.25">
      <c r="A43" s="927"/>
      <c r="B43" s="339" t="s">
        <v>463</v>
      </c>
      <c r="C43" s="470"/>
      <c r="D43" s="470"/>
      <c r="E43" s="470"/>
      <c r="F43" s="470"/>
      <c r="G43" s="338"/>
      <c r="H43" s="338">
        <v>1</v>
      </c>
      <c r="I43" s="593"/>
      <c r="J43" s="595">
        <v>1.5</v>
      </c>
      <c r="K43" s="581"/>
      <c r="L43" s="581">
        <v>2</v>
      </c>
      <c r="N43" s="358"/>
      <c r="O43" s="358"/>
      <c r="P43" s="358"/>
      <c r="Q43" s="358"/>
    </row>
    <row r="44" spans="1:17" ht="15.6" x14ac:dyDescent="0.25">
      <c r="A44" s="927" t="s">
        <v>464</v>
      </c>
      <c r="B44" s="339" t="s">
        <v>465</v>
      </c>
      <c r="C44" s="470"/>
      <c r="D44" s="470"/>
      <c r="E44" s="470"/>
      <c r="F44" s="470"/>
      <c r="G44" s="338">
        <v>1</v>
      </c>
      <c r="H44" s="338"/>
      <c r="I44" s="593"/>
      <c r="J44" s="595"/>
      <c r="K44" s="581">
        <v>1</v>
      </c>
      <c r="L44" s="581"/>
      <c r="N44" s="358"/>
      <c r="O44" s="358"/>
      <c r="P44" s="358"/>
      <c r="Q44" s="358"/>
    </row>
    <row r="45" spans="1:17" ht="15.6" x14ac:dyDescent="0.25">
      <c r="A45" s="927"/>
      <c r="B45" s="339" t="s">
        <v>466</v>
      </c>
      <c r="C45" s="470"/>
      <c r="D45" s="470"/>
      <c r="E45" s="470"/>
      <c r="F45" s="470"/>
      <c r="G45" s="338"/>
      <c r="H45" s="338">
        <v>1.5</v>
      </c>
      <c r="I45" s="593"/>
      <c r="J45" s="595"/>
      <c r="K45" s="581"/>
      <c r="L45" s="581">
        <v>1</v>
      </c>
      <c r="N45" s="358"/>
      <c r="O45" s="358"/>
      <c r="P45" s="358"/>
      <c r="Q45" s="358"/>
    </row>
    <row r="46" spans="1:17" ht="15.6" x14ac:dyDescent="0.25">
      <c r="A46" s="927" t="s">
        <v>14</v>
      </c>
      <c r="B46" s="927"/>
      <c r="C46" s="469"/>
      <c r="D46" s="469"/>
      <c r="E46" s="469"/>
      <c r="F46" s="469">
        <v>140</v>
      </c>
      <c r="G46" s="333"/>
      <c r="H46" s="333">
        <v>140</v>
      </c>
      <c r="I46" s="593"/>
      <c r="J46" s="595"/>
      <c r="K46" s="585"/>
      <c r="L46" s="585"/>
      <c r="N46" s="358"/>
      <c r="O46" s="358"/>
      <c r="P46" s="358"/>
      <c r="Q46" s="358"/>
    </row>
    <row r="47" spans="1:17" ht="15.6" x14ac:dyDescent="0.25">
      <c r="A47" s="927" t="s">
        <v>285</v>
      </c>
      <c r="B47" s="927"/>
      <c r="C47" s="469">
        <f>SUM(C7:C19)</f>
        <v>24</v>
      </c>
      <c r="D47" s="469"/>
      <c r="E47" s="469">
        <f>SUM(E7:E19)</f>
        <v>24</v>
      </c>
      <c r="F47" s="469"/>
      <c r="G47" s="333">
        <f>SUM(G7:G19)</f>
        <v>25</v>
      </c>
      <c r="H47" s="333"/>
      <c r="I47" s="593">
        <f>SUM(I7:I19)</f>
        <v>25</v>
      </c>
      <c r="J47" s="595"/>
      <c r="K47" s="453">
        <f>SUM(K7:K19)</f>
        <v>4.5</v>
      </c>
      <c r="L47" s="585"/>
      <c r="N47" s="358"/>
      <c r="O47" s="358"/>
      <c r="P47" s="358"/>
      <c r="Q47" s="358"/>
    </row>
    <row r="48" spans="1:17" ht="15.6" x14ac:dyDescent="0.25">
      <c r="A48" s="927" t="s">
        <v>170</v>
      </c>
      <c r="B48" s="927"/>
      <c r="C48" s="469">
        <f t="shared" ref="C48:L48" si="0">SUM(C22:C45)</f>
        <v>5.5</v>
      </c>
      <c r="D48" s="469">
        <f t="shared" si="0"/>
        <v>5.5</v>
      </c>
      <c r="E48" s="469">
        <f t="shared" si="0"/>
        <v>4</v>
      </c>
      <c r="F48" s="469">
        <f t="shared" si="0"/>
        <v>8</v>
      </c>
      <c r="G48" s="333">
        <f t="shared" si="0"/>
        <v>2.5</v>
      </c>
      <c r="H48" s="333">
        <f t="shared" si="0"/>
        <v>7.5</v>
      </c>
      <c r="I48" s="593">
        <f t="shared" si="0"/>
        <v>3.5</v>
      </c>
      <c r="J48" s="595">
        <f t="shared" si="0"/>
        <v>6.5</v>
      </c>
      <c r="K48" s="453">
        <f t="shared" si="0"/>
        <v>12</v>
      </c>
      <c r="L48" s="453">
        <f t="shared" si="0"/>
        <v>19</v>
      </c>
      <c r="N48" s="358"/>
      <c r="O48" s="358"/>
      <c r="P48" s="358"/>
      <c r="Q48" s="358"/>
    </row>
    <row r="49" spans="1:17" ht="15.6" x14ac:dyDescent="0.25">
      <c r="A49" s="909" t="s">
        <v>286</v>
      </c>
      <c r="B49" s="910"/>
      <c r="C49" s="936">
        <f>SUM(C47:D48)</f>
        <v>35</v>
      </c>
      <c r="D49" s="937"/>
      <c r="E49" s="936">
        <f>SUM(E47:F48)</f>
        <v>36</v>
      </c>
      <c r="F49" s="937"/>
      <c r="G49" s="911">
        <f>SUM(G47:H48)</f>
        <v>35</v>
      </c>
      <c r="H49" s="912"/>
      <c r="I49" s="593">
        <f>SUM(I47:J48)</f>
        <v>35</v>
      </c>
      <c r="J49" s="595"/>
      <c r="K49" s="913">
        <f>SUM(K47:L48)</f>
        <v>35.5</v>
      </c>
      <c r="L49" s="914"/>
      <c r="N49" s="358"/>
      <c r="O49" s="358"/>
      <c r="P49" s="358"/>
      <c r="Q49" s="358"/>
    </row>
    <row r="50" spans="1:17" ht="15.6" x14ac:dyDescent="0.25">
      <c r="A50" s="903" t="s">
        <v>287</v>
      </c>
      <c r="B50" s="903"/>
      <c r="C50" s="904">
        <f>C51-C49</f>
        <v>0</v>
      </c>
      <c r="D50" s="905"/>
      <c r="E50" s="904">
        <f>E51-E49</f>
        <v>0</v>
      </c>
      <c r="F50" s="905"/>
      <c r="G50" s="904">
        <f>G51-G49</f>
        <v>0</v>
      </c>
      <c r="H50" s="905"/>
      <c r="I50" s="904">
        <f>I51-I49</f>
        <v>0</v>
      </c>
      <c r="J50" s="905"/>
      <c r="K50" s="934">
        <f>K51-K49</f>
        <v>-0.5</v>
      </c>
      <c r="L50" s="935"/>
      <c r="N50" s="358"/>
      <c r="O50" s="358"/>
      <c r="P50" s="358"/>
      <c r="Q50" s="358"/>
    </row>
    <row r="51" spans="1:17" ht="15.6" x14ac:dyDescent="0.25">
      <c r="A51" s="903" t="s">
        <v>288</v>
      </c>
      <c r="B51" s="903"/>
      <c r="C51" s="918">
        <v>35</v>
      </c>
      <c r="D51" s="918"/>
      <c r="E51" s="918">
        <v>36</v>
      </c>
      <c r="F51" s="918"/>
      <c r="G51" s="918">
        <v>35</v>
      </c>
      <c r="H51" s="918"/>
      <c r="I51" s="918">
        <v>35</v>
      </c>
      <c r="J51" s="918"/>
      <c r="K51" s="918">
        <v>35</v>
      </c>
      <c r="L51" s="918"/>
      <c r="N51" s="358"/>
      <c r="O51" s="358"/>
      <c r="P51" s="358"/>
      <c r="Q51" s="358"/>
    </row>
    <row r="52" spans="1:17" ht="15.6" x14ac:dyDescent="0.25">
      <c r="A52" s="920" t="s">
        <v>570</v>
      </c>
      <c r="B52" s="921"/>
      <c r="C52" s="524"/>
      <c r="D52" s="525"/>
      <c r="E52" s="525"/>
      <c r="F52" s="525"/>
      <c r="G52" s="525"/>
      <c r="H52" s="525"/>
      <c r="I52" s="525"/>
      <c r="J52" s="525"/>
      <c r="K52" s="525"/>
      <c r="L52" s="526"/>
      <c r="N52" s="358"/>
      <c r="O52" s="358"/>
      <c r="P52" s="358"/>
      <c r="Q52" s="358"/>
    </row>
    <row r="53" spans="1:17" ht="15.6" x14ac:dyDescent="0.25">
      <c r="A53" s="922" t="s">
        <v>571</v>
      </c>
      <c r="B53" s="923"/>
      <c r="C53" s="527"/>
      <c r="D53" s="528"/>
      <c r="E53" s="528"/>
      <c r="F53" s="528"/>
      <c r="G53" s="528"/>
      <c r="H53" s="528"/>
      <c r="I53" s="528"/>
      <c r="J53" s="528"/>
      <c r="K53" s="528"/>
      <c r="L53" s="529"/>
      <c r="N53" s="358"/>
      <c r="O53" s="358"/>
      <c r="P53" s="358"/>
      <c r="Q53" s="358"/>
    </row>
    <row r="54" spans="1:17" ht="16.2" thickBot="1" x14ac:dyDescent="0.3">
      <c r="A54" s="531"/>
      <c r="B54" s="523" t="s">
        <v>572</v>
      </c>
      <c r="C54" s="349"/>
      <c r="D54" s="349"/>
      <c r="E54" s="349"/>
      <c r="F54" s="349"/>
      <c r="G54" s="533">
        <v>2</v>
      </c>
      <c r="H54" s="533"/>
      <c r="I54" s="533">
        <v>1</v>
      </c>
      <c r="J54" s="533"/>
      <c r="K54" s="349"/>
      <c r="L54" s="349"/>
      <c r="N54" s="358"/>
      <c r="O54" s="358"/>
      <c r="P54" s="358"/>
      <c r="Q54" s="358"/>
    </row>
    <row r="55" spans="1:17" ht="16.2" thickBot="1" x14ac:dyDescent="0.3">
      <c r="A55" s="532"/>
      <c r="B55" s="523" t="s">
        <v>573</v>
      </c>
      <c r="C55" s="349"/>
      <c r="D55" s="349"/>
      <c r="E55" s="349"/>
      <c r="F55" s="349"/>
      <c r="G55" s="533"/>
      <c r="H55" s="533">
        <v>1.5</v>
      </c>
      <c r="I55" s="533"/>
      <c r="J55" s="533">
        <v>3</v>
      </c>
      <c r="K55" s="349"/>
      <c r="L55" s="349"/>
      <c r="N55" s="358"/>
      <c r="O55" s="358"/>
      <c r="P55" s="358"/>
      <c r="Q55" s="358"/>
    </row>
    <row r="56" spans="1:17" x14ac:dyDescent="0.25">
      <c r="N56" s="358"/>
      <c r="O56" s="358"/>
      <c r="P56" s="358"/>
      <c r="Q56" s="358"/>
    </row>
    <row r="57" spans="1:17" x14ac:dyDescent="0.25">
      <c r="N57" s="358"/>
      <c r="O57" s="358"/>
      <c r="P57" s="358"/>
      <c r="Q57" s="358"/>
    </row>
    <row r="58" spans="1:17" x14ac:dyDescent="0.25">
      <c r="A58" s="330" t="s">
        <v>293</v>
      </c>
      <c r="N58" s="358"/>
      <c r="O58" s="358"/>
      <c r="P58" s="358"/>
      <c r="Q58" s="358"/>
    </row>
    <row r="59" spans="1:17" x14ac:dyDescent="0.25">
      <c r="A59" s="330" t="s">
        <v>294</v>
      </c>
      <c r="N59" s="358"/>
      <c r="O59" s="358"/>
      <c r="P59" s="358"/>
      <c r="Q59" s="358"/>
    </row>
    <row r="60" spans="1:17" x14ac:dyDescent="0.25">
      <c r="A60" s="330" t="s">
        <v>295</v>
      </c>
      <c r="N60" s="358"/>
      <c r="O60" s="358"/>
      <c r="P60" s="358"/>
      <c r="Q60" s="358"/>
    </row>
    <row r="61" spans="1:17" x14ac:dyDescent="0.25">
      <c r="N61" s="358"/>
      <c r="O61" s="358"/>
      <c r="P61" s="358"/>
      <c r="Q61" s="358"/>
    </row>
    <row r="62" spans="1:17" x14ac:dyDescent="0.25">
      <c r="N62" s="358"/>
      <c r="O62" s="358"/>
      <c r="P62" s="358"/>
      <c r="Q62" s="358"/>
    </row>
    <row r="63" spans="1:17" ht="17.399999999999999" x14ac:dyDescent="0.3">
      <c r="A63" s="331"/>
    </row>
  </sheetData>
  <mergeCells count="55">
    <mergeCell ref="B1:L1"/>
    <mergeCell ref="A3:L3"/>
    <mergeCell ref="A4:L4"/>
    <mergeCell ref="A52:B52"/>
    <mergeCell ref="B2:L2"/>
    <mergeCell ref="A46:B46"/>
    <mergeCell ref="A42:A43"/>
    <mergeCell ref="A44:A45"/>
    <mergeCell ref="G20:H20"/>
    <mergeCell ref="A37:A39"/>
    <mergeCell ref="A40:A41"/>
    <mergeCell ref="A24:A25"/>
    <mergeCell ref="A26:A27"/>
    <mergeCell ref="A28:A29"/>
    <mergeCell ref="A31:A32"/>
    <mergeCell ref="A33:A34"/>
    <mergeCell ref="I21:J21"/>
    <mergeCell ref="P5:Q5"/>
    <mergeCell ref="N5:O5"/>
    <mergeCell ref="I20:J20"/>
    <mergeCell ref="K5:L5"/>
    <mergeCell ref="A35:A36"/>
    <mergeCell ref="A51:B51"/>
    <mergeCell ref="C51:D51"/>
    <mergeCell ref="E51:F51"/>
    <mergeCell ref="G51:H51"/>
    <mergeCell ref="G49:H49"/>
    <mergeCell ref="A53:B53"/>
    <mergeCell ref="A47:B47"/>
    <mergeCell ref="A48:B48"/>
    <mergeCell ref="K51:L51"/>
    <mergeCell ref="K49:L49"/>
    <mergeCell ref="A50:B50"/>
    <mergeCell ref="C50:D50"/>
    <mergeCell ref="E50:F50"/>
    <mergeCell ref="G50:H50"/>
    <mergeCell ref="I50:J50"/>
    <mergeCell ref="K50:L50"/>
    <mergeCell ref="A49:B49"/>
    <mergeCell ref="I51:J51"/>
    <mergeCell ref="C49:D49"/>
    <mergeCell ref="E49:F49"/>
    <mergeCell ref="A5:B6"/>
    <mergeCell ref="C5:D5"/>
    <mergeCell ref="E5:F5"/>
    <mergeCell ref="G5:H5"/>
    <mergeCell ref="I5:J5"/>
    <mergeCell ref="A7:A19"/>
    <mergeCell ref="A21:B21"/>
    <mergeCell ref="C21:D21"/>
    <mergeCell ref="E21:F21"/>
    <mergeCell ref="G21:H21"/>
    <mergeCell ref="A20:B20"/>
    <mergeCell ref="C20:D20"/>
    <mergeCell ref="E20:F20"/>
  </mergeCells>
  <printOptions horizontalCentered="1" verticalCentered="1"/>
  <pageMargins left="0.70866141732283472" right="0.70866141732283472" top="0.35433070866141736" bottom="0.55118110236220474" header="0.31496062992125984" footer="0.31496062992125984"/>
  <pageSetup paperSize="9" scale="62" orientation="landscape" horizontalDpi="4294967293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61</vt:i4>
      </vt:variant>
      <vt:variant>
        <vt:lpstr>Névvel ellátott tartományok</vt:lpstr>
      </vt:variant>
      <vt:variant>
        <vt:i4>26</vt:i4>
      </vt:variant>
    </vt:vector>
  </HeadingPairs>
  <TitlesOfParts>
    <vt:vector size="87" baseType="lpstr">
      <vt:lpstr>Vendégl szakköz 2013 bontott</vt:lpstr>
      <vt:lpstr>Idegenvezető</vt:lpstr>
      <vt:lpstr>Utazásügyintéző</vt:lpstr>
      <vt:lpstr>Cukrász szaktech_2020</vt:lpstr>
      <vt:lpstr>Szakács szaktech_2020</vt:lpstr>
      <vt:lpstr>Pincér-vendtéri szakt 2020</vt:lpstr>
      <vt:lpstr>Vendéglátásszervező 10-11.évf</vt:lpstr>
      <vt:lpstr>Vendéglátásszervező 12. évf</vt:lpstr>
      <vt:lpstr>Vendszervező vendéglős 13.évf</vt:lpstr>
      <vt:lpstr>Vendégl szakgimnázium 13.évf</vt:lpstr>
      <vt:lpstr>NYEK</vt:lpstr>
      <vt:lpstr>Német-magyat tur. idvez 9.</vt:lpstr>
      <vt:lpstr>Német-magyat tur. szerv 9.</vt:lpstr>
      <vt:lpstr>Német-magyar tur. szakg10.11évf</vt:lpstr>
      <vt:lpstr>Német-magyar tur. szakg 12.é</vt:lpstr>
      <vt:lpstr>Német-magyar tur. szakgimn 13.é</vt:lpstr>
      <vt:lpstr>Turisztikai szervező bontott</vt:lpstr>
      <vt:lpstr>Turisztikai szerv. 2 éves 2013</vt:lpstr>
      <vt:lpstr>Idegenvezető 2013</vt:lpstr>
      <vt:lpstr>Idegenvezető bontott 2013</vt:lpstr>
      <vt:lpstr>Idegenvezető 2 éves 2013</vt:lpstr>
      <vt:lpstr>Idegenvezető 2013-14 spec</vt:lpstr>
      <vt:lpstr>Szakiskola 4éves kamarás</vt:lpstr>
      <vt:lpstr>Szakiskola előrehozott 2012-től</vt:lpstr>
      <vt:lpstr>Turisztika idvez 9. évf</vt:lpstr>
      <vt:lpstr>Idegenvezető szakgimn 10.11.évf</vt:lpstr>
      <vt:lpstr>Idegenvezető szakgimn 12.13.é</vt:lpstr>
      <vt:lpstr>Turisztikai szervező 9. évf</vt:lpstr>
      <vt:lpstr>Turisztikai szervező 10.é11.vf</vt:lpstr>
      <vt:lpstr>Turisztikai szervező 12.13.é</vt:lpstr>
      <vt:lpstr>Cukrász 2013 bontott</vt:lpstr>
      <vt:lpstr>Szakács 2013 bontott</vt:lpstr>
      <vt:lpstr>Pincér 2013 bontott</vt:lpstr>
      <vt:lpstr>Vip eladó 2013 bontott</vt:lpstr>
      <vt:lpstr>Szakiskola előrehozott</vt:lpstr>
      <vt:lpstr>Panziós Jókais előrehozott</vt:lpstr>
      <vt:lpstr>Panziós 2 éves</vt:lpstr>
      <vt:lpstr>Gimi humán 2013 bontott</vt:lpstr>
      <vt:lpstr>Gimi reál 2013 bontott</vt:lpstr>
      <vt:lpstr>Angol magyar gimi 2013 bontott</vt:lpstr>
      <vt:lpstr>Cukrász 11.évf</vt:lpstr>
      <vt:lpstr>Cukrász 9. évf 2020</vt:lpstr>
      <vt:lpstr>Cukrász 10.11. évf</vt:lpstr>
      <vt:lpstr>Szakács 11.évf</vt:lpstr>
      <vt:lpstr>Szakács 9. évf 2020</vt:lpstr>
      <vt:lpstr>Szakács 10.11. évf</vt:lpstr>
      <vt:lpstr>Pincér 11.évf</vt:lpstr>
      <vt:lpstr>Pincér 9. évf 2020</vt:lpstr>
      <vt:lpstr>Pincér 10.11. évf</vt:lpstr>
      <vt:lpstr>KSZ Cukrász 11.12.évf</vt:lpstr>
      <vt:lpstr>KSZ Pincér 12. évf</vt:lpstr>
      <vt:lpstr>KSZ Szakács 11.12. évf </vt:lpstr>
      <vt:lpstr>Vendégl.szerv 14. évf</vt:lpstr>
      <vt:lpstr>Vendégl.szerv 13. évf</vt:lpstr>
      <vt:lpstr>Turisztikai szervező felnőtt</vt:lpstr>
      <vt:lpstr> Vendéglátászservező felnőtt</vt:lpstr>
      <vt:lpstr>esti szakács szaktechnikus</vt:lpstr>
      <vt:lpstr>esti cukrász szaktechnikus</vt:lpstr>
      <vt:lpstr>esti vendégtéri szaktechnikus</vt:lpstr>
      <vt:lpstr>esti turisztika</vt:lpstr>
      <vt:lpstr>esti gimi</vt:lpstr>
      <vt:lpstr>'Cukrász 10.11. évf'!Nyomtatási_terület</vt:lpstr>
      <vt:lpstr>'Cukrász 9. évf 2020'!Nyomtatási_terület</vt:lpstr>
      <vt:lpstr>'Cukrász szaktech_2020'!Nyomtatási_terület</vt:lpstr>
      <vt:lpstr>Idegenvezető!Nyomtatási_terület</vt:lpstr>
      <vt:lpstr>'Idegenvezető szakgimn 10.11.évf'!Nyomtatási_terület</vt:lpstr>
      <vt:lpstr>'Idegenvezető szakgimn 12.13.é'!Nyomtatási_terület</vt:lpstr>
      <vt:lpstr>'Német-magyar tur. szakg 12.é'!Nyomtatási_terület</vt:lpstr>
      <vt:lpstr>'Német-magyar tur. szakg10.11évf'!Nyomtatási_terület</vt:lpstr>
      <vt:lpstr>'Német-magyat tur. idvez 9.'!Nyomtatási_terület</vt:lpstr>
      <vt:lpstr>'Német-magyat tur. szerv 9.'!Nyomtatási_terület</vt:lpstr>
      <vt:lpstr>NYEK!Nyomtatási_terület</vt:lpstr>
      <vt:lpstr>'Pincér 10.11. évf'!Nyomtatási_terület</vt:lpstr>
      <vt:lpstr>'Pincér 9. évf 2020'!Nyomtatási_terület</vt:lpstr>
      <vt:lpstr>'Pincér-vendtéri szakt 2020'!Nyomtatási_terület</vt:lpstr>
      <vt:lpstr>'Szakács 10.11. évf'!Nyomtatási_terület</vt:lpstr>
      <vt:lpstr>'Szakács 9. évf 2020'!Nyomtatási_terület</vt:lpstr>
      <vt:lpstr>'Szakács szaktech_2020'!Nyomtatási_terület</vt:lpstr>
      <vt:lpstr>'Szakiskola előrehozott'!Nyomtatási_terület</vt:lpstr>
      <vt:lpstr>'Turisztika idvez 9. évf'!Nyomtatási_terület</vt:lpstr>
      <vt:lpstr>'Turisztikai szervező 10.é11.vf'!Nyomtatási_terület</vt:lpstr>
      <vt:lpstr>'Turisztikai szervező 12.13.é'!Nyomtatási_terület</vt:lpstr>
      <vt:lpstr>'Turisztikai szervező 9. évf'!Nyomtatási_terület</vt:lpstr>
      <vt:lpstr>Utazásügyintéző!Nyomtatási_terület</vt:lpstr>
      <vt:lpstr>'Vendéglátásszervező 10-11.évf'!Nyomtatási_terület</vt:lpstr>
      <vt:lpstr>'Vendéglátásszervező 12. évf'!Nyomtatási_terület</vt:lpstr>
      <vt:lpstr>'Vendszervező vendéglős 13.évf'!Nyomtatási_terület</vt:lpstr>
    </vt:vector>
  </TitlesOfParts>
  <Company>Kródy Középiskola Győr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Szemeti Simon</dc:creator>
  <cp:lastModifiedBy>minihme@gmail.com</cp:lastModifiedBy>
  <cp:lastPrinted>2020-07-24T16:21:04Z</cp:lastPrinted>
  <dcterms:created xsi:type="dcterms:W3CDTF">2003-11-06T12:37:06Z</dcterms:created>
  <dcterms:modified xsi:type="dcterms:W3CDTF">2020-11-03T15:21:47Z</dcterms:modified>
</cp:coreProperties>
</file>